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260" windowWidth="14240" windowHeight="16920" activeTab="0"/>
  </bookViews>
  <sheets>
    <sheet name="$5 mil FEATURE" sheetId="1" r:id="rId1"/>
  </sheets>
  <definedNames>
    <definedName name="CRITERIA">'$5 mil FEATURE'!$D$27</definedName>
    <definedName name="DATABASE">'$5 mil FEATURE'!$D$27</definedName>
    <definedName name="_xlnm.Print_Area" localSheetId="0">'$5 mil FEATURE'!$A$1:$I$913</definedName>
    <definedName name="_xlnm.Print_Titles" localSheetId="0">'$5 mil FEATURE'!$61:$61</definedName>
  </definedNames>
  <calcPr fullCalcOnLoad="1"/>
</workbook>
</file>

<file path=xl/sharedStrings.xml><?xml version="1.0" encoding="utf-8"?>
<sst xmlns="http://schemas.openxmlformats.org/spreadsheetml/2006/main" count="1421" uniqueCount="553">
  <si>
    <t>25-08  Parking</t>
  </si>
  <si>
    <t>25-09 Catering Service</t>
  </si>
  <si>
    <t xml:space="preserve">  Crew Meals</t>
  </si>
  <si>
    <t xml:space="preserve">  Extras</t>
  </si>
  <si>
    <t>Meals</t>
  </si>
  <si>
    <t xml:space="preserve">  Ice/Propane</t>
  </si>
  <si>
    <t xml:space="preserve">  2nd Meals</t>
  </si>
  <si>
    <t xml:space="preserve">  Sales Tax</t>
  </si>
  <si>
    <t xml:space="preserve">  Tent</t>
  </si>
  <si>
    <t>25-10 Location Office Drinks/Snacks</t>
  </si>
  <si>
    <t>25-11 Location Office Supplies</t>
  </si>
  <si>
    <t>33-01 Composer</t>
  </si>
  <si>
    <t xml:space="preserve">(All-In Package includes: Arrangers, Copyists, </t>
  </si>
  <si>
    <t>...Musicians, Instruments)</t>
  </si>
  <si>
    <t>Total for 33-00</t>
  </si>
  <si>
    <t>Hours</t>
  </si>
  <si>
    <t>34-11 Printmaster + M&amp;E</t>
  </si>
  <si>
    <t>34-12 Optical Sound Transfer</t>
  </si>
  <si>
    <t>34-13 Stock/Dubs/Transfers (Film)</t>
  </si>
  <si>
    <t>Total for 34-00</t>
  </si>
  <si>
    <t>(Allow 3% of Below-The Line)</t>
  </si>
  <si>
    <t>37-01 Producers Entertainment Pckg.</t>
  </si>
  <si>
    <t xml:space="preserve">   Negative</t>
  </si>
  <si>
    <t xml:space="preserve">   Faulty Stock</t>
  </si>
  <si>
    <t xml:space="preserve">   Equipment</t>
  </si>
  <si>
    <t xml:space="preserve">             Additional Costumers (Shoot)</t>
  </si>
  <si>
    <t>19-04 Expendables</t>
  </si>
  <si>
    <t>19-05 Purchases</t>
  </si>
  <si>
    <t>38-14 Messenger/Overnight</t>
  </si>
  <si>
    <t>38-15 Parking</t>
  </si>
  <si>
    <t xml:space="preserve">38-16 Storage </t>
  </si>
  <si>
    <t>38-19 Wrap Party</t>
  </si>
  <si>
    <t>Total for 38-00</t>
  </si>
  <si>
    <t>Check budget totals</t>
  </si>
  <si>
    <t>Reels</t>
  </si>
  <si>
    <t>Total for 27-00</t>
  </si>
  <si>
    <t>28-01 Airfares-LA-New Orleans-RT</t>
  </si>
  <si>
    <t>Fares</t>
  </si>
  <si>
    <t>34-11 Dolby Printmaster Digital + SR</t>
  </si>
  <si>
    <t xml:space="preserve">22-04 2nd Asst. Camera </t>
  </si>
  <si>
    <t>B Cam 2nd Assist.</t>
  </si>
  <si>
    <t>22-05 Still Photographer</t>
  </si>
  <si>
    <t>22-06 Expendables</t>
  </si>
  <si>
    <t>22-07 Camera Package Rental</t>
  </si>
  <si>
    <t>22-10 Additional Equipment</t>
  </si>
  <si>
    <t>22-11 Steadicam Operator &amp; Equip.</t>
  </si>
  <si>
    <t>22-17 Maintenance/Loss &amp; Damage</t>
  </si>
  <si>
    <t>22-18 Box Rentals</t>
  </si>
  <si>
    <t>1st Assist. Cam</t>
  </si>
  <si>
    <t>Total for 22-00</t>
  </si>
  <si>
    <t>27-00 Film &amp; Lab - Production</t>
  </si>
  <si>
    <t>27-01 Raw Stock (Film-Production)</t>
  </si>
  <si>
    <t>Ft.</t>
  </si>
  <si>
    <t xml:space="preserve">   Second Camera</t>
  </si>
  <si>
    <t xml:space="preserve">   Sales Tax</t>
  </si>
  <si>
    <t>23-05 Walkie Talkies</t>
  </si>
  <si>
    <t>23-06 Radio Mics &amp; Head Sets</t>
  </si>
  <si>
    <t>23-08 Cellular Phones/Service</t>
  </si>
  <si>
    <t>23-10 Misc. / Loss &amp; Damage</t>
  </si>
  <si>
    <t>24-01 Transportation Coordinator (6 day flat)</t>
  </si>
  <si>
    <t>24-02 Drivers</t>
  </si>
  <si>
    <t xml:space="preserve">   Captain</t>
  </si>
  <si>
    <t xml:space="preserve">   Star Trailer Drivers</t>
  </si>
  <si>
    <t xml:space="preserve">     Driver #1</t>
  </si>
  <si>
    <t xml:space="preserve">     Driver #2</t>
  </si>
  <si>
    <t xml:space="preserve">   Production Van Driver</t>
  </si>
  <si>
    <t xml:space="preserve">   Camera Truck Driver</t>
  </si>
  <si>
    <t xml:space="preserve">   Stakebed Driver (Construction)</t>
  </si>
  <si>
    <t xml:space="preserve">   Set Dressing Driver</t>
  </si>
  <si>
    <t xml:space="preserve">   Second Set Dressing 5 Ton</t>
  </si>
  <si>
    <t xml:space="preserve">   Props Driver</t>
  </si>
  <si>
    <t xml:space="preserve">   Make-Up/Wardrobe Driver</t>
  </si>
  <si>
    <t xml:space="preserve">   Prod. Office Trailer Driver</t>
  </si>
  <si>
    <t>Total for 11-00</t>
  </si>
  <si>
    <t>Total for 28-00</t>
  </si>
  <si>
    <t>30-01 Editor - Shoot/Post</t>
  </si>
  <si>
    <t>06-02 Hotel (Incl. 4 wks prep Dir + Prod)</t>
  </si>
  <si>
    <t>No SAG extras rep in N.O.</t>
  </si>
  <si>
    <t>25-20 Miscellaneous Expenses</t>
  </si>
  <si>
    <t xml:space="preserve">Mileage/DGA/SAG/Crew </t>
  </si>
  <si>
    <t>Total for 25-00</t>
  </si>
  <si>
    <t>26-00 Picture Vehicles/Animals</t>
  </si>
  <si>
    <t>26-01 Animal Trainers</t>
  </si>
  <si>
    <t xml:space="preserve">   Boss Wrangler</t>
  </si>
  <si>
    <t xml:space="preserve">   Assistant Wrangler</t>
  </si>
  <si>
    <t xml:space="preserve">   Wranglers</t>
  </si>
  <si>
    <t xml:space="preserve">   Riders/Handlers, etc</t>
  </si>
  <si>
    <t>26-02 Animals</t>
  </si>
  <si>
    <t>Horses</t>
  </si>
  <si>
    <t xml:space="preserve">   Veterinary Expenses</t>
  </si>
  <si>
    <t xml:space="preserve">   Feed/Shelter</t>
  </si>
  <si>
    <t xml:space="preserve">   Transportation</t>
  </si>
  <si>
    <t>26-03 Picture Cars</t>
  </si>
  <si>
    <t>Sheriff Rizzoli's Car</t>
  </si>
  <si>
    <t>Frances' Car</t>
  </si>
  <si>
    <t>Skylark's Car</t>
  </si>
  <si>
    <t>Background Cars</t>
  </si>
  <si>
    <t>Total for 26-00</t>
  </si>
  <si>
    <t xml:space="preserve">   Honey Wagon Driver</t>
  </si>
  <si>
    <t xml:space="preserve">   Maxi Van #1 Driver</t>
  </si>
  <si>
    <t xml:space="preserve">   Maxi Van #2 Driver</t>
  </si>
  <si>
    <t xml:space="preserve">   Car Carrier</t>
  </si>
  <si>
    <t>27-02 Lab-Negative Prep &amp; Process</t>
  </si>
  <si>
    <t>Contingency @ 5%</t>
  </si>
  <si>
    <t>30-06 Purchases</t>
  </si>
  <si>
    <t>Total for 30-00</t>
  </si>
  <si>
    <t>31-00 Post-Prod. Film &amp; Lab/Videotape</t>
  </si>
  <si>
    <t>Supplies</t>
  </si>
  <si>
    <t>Total for 31-00</t>
  </si>
  <si>
    <t>05-14 ADR (Actor's fees)</t>
  </si>
  <si>
    <t>13-10 Digital camera</t>
  </si>
  <si>
    <t>32-00 Digital Intermediate</t>
  </si>
  <si>
    <t>32-10 Digital Intermediate 2K scan</t>
  </si>
  <si>
    <t>31-02 Negative Pull selects for DI</t>
  </si>
  <si>
    <t>25-06 Police</t>
  </si>
  <si>
    <t>Additional Police</t>
  </si>
  <si>
    <t>25-07  Permits</t>
  </si>
  <si>
    <t>16-02 SFX Assist.</t>
  </si>
  <si>
    <t>16-03 Additional Labor</t>
  </si>
  <si>
    <t>16-06 Manufacturing Labor</t>
  </si>
  <si>
    <t>16-07 Fabrication</t>
  </si>
  <si>
    <t>16-08 Expendables</t>
  </si>
  <si>
    <t>16-09 Rentals</t>
  </si>
  <si>
    <t>Total for 16-00</t>
  </si>
  <si>
    <t>17-01 Set Decorator</t>
  </si>
  <si>
    <t>17-02 Lead Man</t>
  </si>
  <si>
    <t>17-03 Swing Gang</t>
  </si>
  <si>
    <t xml:space="preserve">             Swing Gang #1</t>
  </si>
  <si>
    <t xml:space="preserve">             Swing Gang #2</t>
  </si>
  <si>
    <t>25-12 Location Office Equipment</t>
  </si>
  <si>
    <t>25-13 Location Office Space Rental</t>
  </si>
  <si>
    <t>24-14 Location Office Telephone/FAX</t>
  </si>
  <si>
    <t>17-06 Purchases</t>
  </si>
  <si>
    <t>17-07 Rentals</t>
  </si>
  <si>
    <t>17-08 Loss &amp; Damage</t>
  </si>
  <si>
    <t>17-09 Box Rentals</t>
  </si>
  <si>
    <t>Set Decorator</t>
  </si>
  <si>
    <t>04-02 Assistant</t>
  </si>
  <si>
    <t xml:space="preserve">  </t>
  </si>
  <si>
    <t xml:space="preserve">DGA </t>
  </si>
  <si>
    <t xml:space="preserve">   Assistants</t>
  </si>
  <si>
    <t>Lead Person</t>
  </si>
  <si>
    <t>17-10 Car Expense</t>
  </si>
  <si>
    <t>17-11 Film</t>
  </si>
  <si>
    <t>Total for 17-00</t>
  </si>
  <si>
    <t>18-01 Property Master</t>
  </si>
  <si>
    <t>18-02 Assistant</t>
  </si>
  <si>
    <t>18-03 Purchases</t>
  </si>
  <si>
    <t>18-04 Rentals</t>
  </si>
  <si>
    <t>18-05 Loss &amp; Damage</t>
  </si>
  <si>
    <t>18-06 Box Rentals</t>
  </si>
  <si>
    <t>Prop Master</t>
  </si>
  <si>
    <t>18-07 Car Expense</t>
  </si>
  <si>
    <t>Assistant</t>
  </si>
  <si>
    <t>18-08 Film</t>
  </si>
  <si>
    <t>Total for 18-00</t>
  </si>
  <si>
    <t>19-01 Costume Designer (6 day flat)</t>
  </si>
  <si>
    <t xml:space="preserve">Shoot </t>
  </si>
  <si>
    <t xml:space="preserve">Wrap </t>
  </si>
  <si>
    <t>19-02 Costumer</t>
  </si>
  <si>
    <t>19-03 Additional Costumer</t>
  </si>
  <si>
    <t>DP/Cam Op/1stAC/Gaffer/Key Grip</t>
  </si>
  <si>
    <t>Key Make-Up/Key Hair/Costume Des.</t>
  </si>
  <si>
    <t>Costumer/Props/Set Dec./Swing Lead/</t>
  </si>
  <si>
    <t>Spec. Efx/Prod. Des./Asst. Prod. Des.</t>
  </si>
  <si>
    <t>Tech Adv./Auditor/Asst. Auditor/Editor/Asst. Ed.</t>
  </si>
  <si>
    <t>Prod. Coord/1st A.D./2nd.A.D./UPM</t>
  </si>
  <si>
    <t>28-02 Hotels</t>
  </si>
  <si>
    <t xml:space="preserve">   Props/Sets</t>
  </si>
  <si>
    <t xml:space="preserve">   Extra Expense</t>
  </si>
  <si>
    <t xml:space="preserve">   3rd Party Property Damage</t>
  </si>
  <si>
    <t>25-15 Shipping &amp; Overnight</t>
  </si>
  <si>
    <t>25-16 Gratuities</t>
  </si>
  <si>
    <t>25-17 Location Site Rental</t>
  </si>
  <si>
    <t>25-18 Location Survey</t>
  </si>
  <si>
    <t>Photos/Film</t>
  </si>
  <si>
    <t>25-19 Auto Rentals</t>
  </si>
  <si>
    <t xml:space="preserve">   Location Manager</t>
  </si>
  <si>
    <t>37-05 Workers Compensation</t>
  </si>
  <si>
    <t>37-06 Errors  &amp; Omissions</t>
  </si>
  <si>
    <t>Total for 37-00</t>
  </si>
  <si>
    <t>38-00 General &amp; Administrative Expenses</t>
  </si>
  <si>
    <t>38-02 Legal</t>
  </si>
  <si>
    <t>38-03 Accounting fees</t>
  </si>
  <si>
    <t>38-05 Telephone/FAX</t>
  </si>
  <si>
    <t>38-06 Copying</t>
  </si>
  <si>
    <t>38-07 Postage &amp; Freight</t>
  </si>
  <si>
    <t xml:space="preserve">38-08 Office Space Rental </t>
  </si>
  <si>
    <t>38-09 Office Furniture</t>
  </si>
  <si>
    <t>38-10 Office Equipment &amp; Supplies</t>
  </si>
  <si>
    <t>38-11 Computer Rental</t>
  </si>
  <si>
    <t>Line Producer</t>
  </si>
  <si>
    <t>First A.D.</t>
  </si>
  <si>
    <t>Prod. Coordinator</t>
  </si>
  <si>
    <t>Prod. Accountant</t>
  </si>
  <si>
    <t>Office</t>
  </si>
  <si>
    <t>Printers</t>
  </si>
  <si>
    <t>38-12 Software</t>
  </si>
  <si>
    <t>Contingency @ 5 %</t>
  </si>
  <si>
    <t>28-06 Excess Baggage</t>
  </si>
  <si>
    <t xml:space="preserve">28-08 Per Diem </t>
  </si>
  <si>
    <t>B Cam 1st Assist.</t>
  </si>
  <si>
    <t>10-01 UPM/Line Producer</t>
  </si>
  <si>
    <t>Prep/Travel</t>
  </si>
  <si>
    <t>Shoot</t>
  </si>
  <si>
    <t>Wrap</t>
  </si>
  <si>
    <t>Severance</t>
  </si>
  <si>
    <t>10-02 Assistant Directors</t>
  </si>
  <si>
    <t xml:space="preserve">            First A.D.</t>
  </si>
  <si>
    <t>Shoot (Incl. 6th day)</t>
  </si>
  <si>
    <t>Prod. Fee (shoot days)</t>
  </si>
  <si>
    <t xml:space="preserve">Overtime Allow </t>
  </si>
  <si>
    <t xml:space="preserve">            Second A.D.</t>
  </si>
  <si>
    <t xml:space="preserve">Prep/Travel </t>
  </si>
  <si>
    <t>Prod. Fee</t>
  </si>
  <si>
    <t>Overtime Allow</t>
  </si>
  <si>
    <t>10-04 Production Coordinator</t>
  </si>
  <si>
    <t>23-01 Mixer</t>
  </si>
  <si>
    <t>23-02 Boom Operator</t>
  </si>
  <si>
    <t>23-03 Expendables (Batteries, etc)</t>
  </si>
  <si>
    <t>23-04 Sound Package</t>
  </si>
  <si>
    <t>10-06 Production Auditor/Accountant</t>
  </si>
  <si>
    <t>Post Production</t>
  </si>
  <si>
    <t>SUMMARY BUDGET</t>
  </si>
  <si>
    <t>Fringe assumptions:</t>
  </si>
  <si>
    <t xml:space="preserve">Production: </t>
  </si>
  <si>
    <t>"Skylark"</t>
  </si>
  <si>
    <t>Payroll Tax</t>
  </si>
  <si>
    <t>Total for 23-00</t>
  </si>
  <si>
    <t xml:space="preserve">              Assistant Auditor</t>
  </si>
  <si>
    <t>10-07 Technical Advisors</t>
  </si>
  <si>
    <t>Flat</t>
  </si>
  <si>
    <t>10-08 Production Assistants</t>
  </si>
  <si>
    <t xml:space="preserve">             Office PA</t>
  </si>
  <si>
    <t xml:space="preserve">             Set PA #1</t>
  </si>
  <si>
    <t xml:space="preserve">             Set PA #2</t>
  </si>
  <si>
    <t>10-09 Teachers/Welfare Workers</t>
  </si>
  <si>
    <t>10-10 Secretaries</t>
  </si>
  <si>
    <t>Total for 10-00</t>
  </si>
  <si>
    <t>11-00 - Extra Talent</t>
  </si>
  <si>
    <t>11-01 Stand-ins @ 12 hr. days</t>
  </si>
  <si>
    <t xml:space="preserve">11-02 Extras (non-SAG) </t>
  </si>
  <si>
    <t>Extras</t>
  </si>
  <si>
    <t>13-01 Production Designer</t>
  </si>
  <si>
    <t>13-03 Assistants</t>
  </si>
  <si>
    <t xml:space="preserve">   Insert Car (car to car cam platform)</t>
  </si>
  <si>
    <t xml:space="preserve">   Water Truck Driver</t>
  </si>
  <si>
    <t xml:space="preserve">   Caterer</t>
  </si>
  <si>
    <t xml:space="preserve">   Caterer Asst.</t>
  </si>
  <si>
    <t xml:space="preserve">   Additional Drivers</t>
  </si>
  <si>
    <t>24-03 Equipment Rental</t>
  </si>
  <si>
    <t>Star Dressing Trailers</t>
  </si>
  <si>
    <t>Crew Cab</t>
  </si>
  <si>
    <t>Production Van (40' w/ 2 gennies)</t>
  </si>
  <si>
    <t>Camera Truck</t>
  </si>
  <si>
    <t>Stake Bed</t>
  </si>
  <si>
    <t>Set Dressing 5 Ton</t>
  </si>
  <si>
    <t>Addl. Set Dressing 5 Ton</t>
  </si>
  <si>
    <t>Set Dress Van</t>
  </si>
  <si>
    <t>Props 5 Ton</t>
  </si>
  <si>
    <t>Wardrobe/Make-Up</t>
  </si>
  <si>
    <t>Crew Stake Bed</t>
  </si>
  <si>
    <t xml:space="preserve">Prod. Office Trailer </t>
  </si>
  <si>
    <t>Honey Wagon (Portable Toilets)</t>
  </si>
  <si>
    <t>Water Truck</t>
  </si>
  <si>
    <t>Gas Truck</t>
  </si>
  <si>
    <t>Maxi Vans</t>
  </si>
  <si>
    <t>Car Tow Trailer</t>
  </si>
  <si>
    <t>Car Trailer</t>
  </si>
  <si>
    <t>Camera Car</t>
  </si>
  <si>
    <t>24-04 Gas &amp; Oil</t>
  </si>
  <si>
    <t>Total for 32-00</t>
  </si>
  <si>
    <t>24-07 Miscellaneous</t>
  </si>
  <si>
    <t>Teamster Fringes:</t>
  </si>
  <si>
    <t>V&amp;H  @ 7.719%</t>
  </si>
  <si>
    <t>Total for 24-00</t>
  </si>
  <si>
    <t>25-01 Location Manager</t>
  </si>
  <si>
    <t xml:space="preserve">   Office Contents</t>
  </si>
  <si>
    <t>37-02 General Liability</t>
  </si>
  <si>
    <t>37-03 Hired Auto</t>
  </si>
  <si>
    <t>37-04 Cast Insurance</t>
  </si>
  <si>
    <t xml:space="preserve">             Assistant Location Mgr.</t>
  </si>
  <si>
    <t xml:space="preserve">             Local Contact Person</t>
  </si>
  <si>
    <t>25-03 First Aid</t>
  </si>
  <si>
    <t>25-04 Fire Officers</t>
  </si>
  <si>
    <t>25-05 Security</t>
  </si>
  <si>
    <t xml:space="preserve">  Key Grip</t>
  </si>
  <si>
    <t xml:space="preserve">  Craft Service</t>
  </si>
  <si>
    <t>Total for 15-00</t>
  </si>
  <si>
    <t>16-01 Special Effects Person</t>
  </si>
  <si>
    <t>Producer/Prod. Mgr.:</t>
  </si>
  <si>
    <t>Director:</t>
  </si>
  <si>
    <t>01-00 Story-Rights</t>
  </si>
  <si>
    <t xml:space="preserve"> </t>
  </si>
  <si>
    <t>02-00 Script</t>
  </si>
  <si>
    <t>03-00 Producers Unit</t>
  </si>
  <si>
    <t>04-00 Direction</t>
  </si>
  <si>
    <t>05-00 Cast</t>
  </si>
  <si>
    <t>06-00 Travel &amp; Living – Producers</t>
  </si>
  <si>
    <t>07-00 Travel &amp; Living- Cast</t>
  </si>
  <si>
    <t>TOTAL ABOVE-THE-LINE</t>
  </si>
  <si>
    <t>10-00 Production Staff</t>
  </si>
  <si>
    <t>11-00 Extra Talent</t>
  </si>
  <si>
    <t>13-00 Production Design</t>
  </si>
  <si>
    <t xml:space="preserve">             Swing Gang #3</t>
  </si>
  <si>
    <t>17-04 Additional Labor</t>
  </si>
  <si>
    <t xml:space="preserve">             On-Set Dresser (Shoot)</t>
  </si>
  <si>
    <t>17-05 Expendables</t>
  </si>
  <si>
    <t>Total Above and Below-the-Line</t>
  </si>
  <si>
    <t>GRAND TOTAL</t>
  </si>
  <si>
    <t xml:space="preserve">      ABOVE-THE-LINE</t>
  </si>
  <si>
    <t>Amt.</t>
  </si>
  <si>
    <t>Units</t>
  </si>
  <si>
    <t>x</t>
  </si>
  <si>
    <t>Rate</t>
  </si>
  <si>
    <t>Sub-Total</t>
  </si>
  <si>
    <t>Total</t>
  </si>
  <si>
    <t>01-01 Options</t>
  </si>
  <si>
    <t>Total for 04-00</t>
  </si>
  <si>
    <t>05-01 Lead Actors</t>
  </si>
  <si>
    <t>Role of Frances</t>
  </si>
  <si>
    <t>Role of Skylark</t>
  </si>
  <si>
    <t>05-02 Supporting Cast (6 day weeks)</t>
  </si>
  <si>
    <t>Role of Harry</t>
  </si>
  <si>
    <t>Role of Edna</t>
  </si>
  <si>
    <t>Role of Sheriff Rizzoli</t>
  </si>
  <si>
    <t>Role of Hoot</t>
  </si>
  <si>
    <t>Week</t>
  </si>
  <si>
    <t>Role of Charlene</t>
  </si>
  <si>
    <t>Role of Lady Jane</t>
  </si>
  <si>
    <t>05-03 Day Players (Includes agency fees at 10%)</t>
  </si>
  <si>
    <t>Role of Balthazar</t>
  </si>
  <si>
    <t>Days</t>
  </si>
  <si>
    <t>Role of Rudnick</t>
  </si>
  <si>
    <t>Role of Shorty</t>
  </si>
  <si>
    <t>Role of Soda Jerk</t>
  </si>
  <si>
    <t>Day</t>
  </si>
  <si>
    <t>Role of Waitress #1</t>
  </si>
  <si>
    <t>Role of Waitress #2</t>
  </si>
  <si>
    <t>19-06 Rentals</t>
  </si>
  <si>
    <t>19-07 Alteration &amp; Repairs</t>
  </si>
  <si>
    <t>19-08 Cleaning &amp; Dyeing</t>
  </si>
  <si>
    <t>19-09 Loss &amp; Damage</t>
  </si>
  <si>
    <t>19-10 Box Rentals</t>
  </si>
  <si>
    <t>19-11 Car Expense</t>
  </si>
  <si>
    <t>19-12 Film</t>
  </si>
  <si>
    <t>Total for 19-00</t>
  </si>
  <si>
    <t>20-01 Key Make-Up Artist</t>
  </si>
  <si>
    <t>20-02 Additional Make-Up Artist</t>
  </si>
  <si>
    <t>20-03 Hair Stylist</t>
  </si>
  <si>
    <t xml:space="preserve">              Additional Hair Stylist      </t>
  </si>
  <si>
    <t>20-05 Purchases</t>
  </si>
  <si>
    <t>20-06 Rentals</t>
  </si>
  <si>
    <t>20-07 Box Rentals</t>
  </si>
  <si>
    <t>Key Make-Up</t>
  </si>
  <si>
    <t>Addl. Make-Up</t>
  </si>
  <si>
    <t>Hair Stylist</t>
  </si>
  <si>
    <t>Addl. Hair</t>
  </si>
  <si>
    <t>20-08 Film</t>
  </si>
  <si>
    <t>Total for 20-00</t>
  </si>
  <si>
    <t>21-01 Gaffer</t>
  </si>
  <si>
    <t>Wrap/Travel</t>
  </si>
  <si>
    <t>21-02 Best Boy</t>
  </si>
  <si>
    <t>21-03 Electrics</t>
  </si>
  <si>
    <t>Nites</t>
  </si>
  <si>
    <t>28-03 Taxi</t>
  </si>
  <si>
    <t>28-04 Auto - UPM</t>
  </si>
  <si>
    <t>28-05 Rail</t>
  </si>
  <si>
    <t>21-04 Additional Labor</t>
  </si>
  <si>
    <t>21-05 Purchases</t>
  </si>
  <si>
    <t>21-06 Rentals</t>
  </si>
  <si>
    <t>Condors</t>
  </si>
  <si>
    <t>Additional Generator</t>
  </si>
  <si>
    <t xml:space="preserve">            Post Production Supervisor</t>
  </si>
  <si>
    <t>30-02 Assistant Editor - Shoot/Post</t>
  </si>
  <si>
    <t>Total for 21-00</t>
  </si>
  <si>
    <t>22-01 Director of Photography/OP</t>
  </si>
  <si>
    <t>22-02 Camera Operator (B Cam)</t>
  </si>
  <si>
    <t xml:space="preserve">22-03 1st Asst. Camera </t>
  </si>
  <si>
    <t>07-07 Phone</t>
  </si>
  <si>
    <t>07-08 Per Diem</t>
  </si>
  <si>
    <t>Total for 07-00</t>
  </si>
  <si>
    <t xml:space="preserve">      BELOW-THE-LINE</t>
  </si>
  <si>
    <t>Total Below-The-Line</t>
  </si>
  <si>
    <t>Role of Wilty</t>
  </si>
  <si>
    <t>Role of Ruth</t>
  </si>
  <si>
    <t>Role of Man in Car</t>
  </si>
  <si>
    <t>Role of Dispatcher</t>
  </si>
  <si>
    <t>Role of Cleaning Lady</t>
  </si>
  <si>
    <t>Role of Plumber</t>
  </si>
  <si>
    <t>05-04 Casting Director/Staff - L.A.</t>
  </si>
  <si>
    <t>Costume Designer</t>
  </si>
  <si>
    <t>01-02 Rights Purchases</t>
  </si>
  <si>
    <t>Total for 01-00</t>
  </si>
  <si>
    <t>02-01 Writer's Salaries</t>
  </si>
  <si>
    <t xml:space="preserve">   Treatment</t>
  </si>
  <si>
    <t>Allow</t>
  </si>
  <si>
    <t xml:space="preserve">   First Draft</t>
  </si>
  <si>
    <t xml:space="preserve">   Final Draft</t>
  </si>
  <si>
    <t xml:space="preserve">   Polish</t>
  </si>
  <si>
    <t xml:space="preserve">   Production Bonus</t>
  </si>
  <si>
    <t>02-02 Research</t>
  </si>
  <si>
    <t>02-03 Title Registration</t>
  </si>
  <si>
    <t>02-05 Script Copying</t>
  </si>
  <si>
    <t>02-06 Script Delivery Service</t>
  </si>
  <si>
    <t>02-08 Script Timing</t>
  </si>
  <si>
    <t>02-10 Development</t>
  </si>
  <si>
    <t>Payroll</t>
  </si>
  <si>
    <t>Total for 02-00</t>
  </si>
  <si>
    <t>03-01 Executive Producer</t>
  </si>
  <si>
    <t>03-02 Producer</t>
  </si>
  <si>
    <t xml:space="preserve">03-03 Associate Producer </t>
  </si>
  <si>
    <t xml:space="preserve">              Asst. Coord.</t>
  </si>
  <si>
    <t>Prep</t>
  </si>
  <si>
    <t>10-05 Script Supervisor</t>
  </si>
  <si>
    <t>Saturdays Worked</t>
  </si>
  <si>
    <t xml:space="preserve">2nd Camera Days </t>
  </si>
  <si>
    <t>Overtime</t>
  </si>
  <si>
    <t>P&amp;H - 6,400 hrs. @ $3.20</t>
  </si>
  <si>
    <t xml:space="preserve">             Casting - New Orleans</t>
  </si>
  <si>
    <t>05-05 Casting Expenses</t>
  </si>
  <si>
    <t>05-06 Choreographer</t>
  </si>
  <si>
    <t>05-07 Assistants (Choreographer)</t>
  </si>
  <si>
    <t xml:space="preserve">05-10 Stunt Coordinator </t>
  </si>
  <si>
    <t>11-03  Extras Casting Fee @ 10%</t>
  </si>
  <si>
    <t>06-05 Rail</t>
  </si>
  <si>
    <t>06-06 Excess Baggage</t>
  </si>
  <si>
    <t>06-07 Phone</t>
  </si>
  <si>
    <t>06-08 Gratuities</t>
  </si>
  <si>
    <t>06-09 Per Diem</t>
  </si>
  <si>
    <t>Assistant #1    Prep/Travel</t>
  </si>
  <si>
    <t>13-07 Purchases/Rentals</t>
  </si>
  <si>
    <t>13-08 Research/Materials</t>
  </si>
  <si>
    <t>13-09 Car Expense</t>
  </si>
  <si>
    <t>Total for 13-00</t>
  </si>
  <si>
    <t>14-01 Construction Coordinator</t>
  </si>
  <si>
    <t>14-02 Labor - Foreman</t>
  </si>
  <si>
    <t xml:space="preserve">             Labor - Crew</t>
  </si>
  <si>
    <t>14-03 Scenic Painters</t>
  </si>
  <si>
    <t xml:space="preserve">             Lead Scenic Painter</t>
  </si>
  <si>
    <t xml:space="preserve">  Labor - Painters</t>
  </si>
  <si>
    <t>14-05 Greens</t>
  </si>
  <si>
    <t>14-06 Purchases (Bldg materials)</t>
  </si>
  <si>
    <t>14-07 Rentals (Tools/Paint kit)</t>
  </si>
  <si>
    <t>14-08 Equipment</t>
  </si>
  <si>
    <t>14-09 Set Strike</t>
  </si>
  <si>
    <t>Total for 14-00</t>
  </si>
  <si>
    <t>15-01 First Grip</t>
  </si>
  <si>
    <t>Saturdays worked</t>
  </si>
  <si>
    <t>24-05 Repairs &amp; Maintenance</t>
  </si>
  <si>
    <t>24-06 Honey Wagon Pumping</t>
  </si>
  <si>
    <t xml:space="preserve">            Grip #3</t>
  </si>
  <si>
    <t xml:space="preserve">             Additional Grips</t>
  </si>
  <si>
    <t xml:space="preserve">15-04 Dolly Grip </t>
  </si>
  <si>
    <t>15-05 Craft Service</t>
  </si>
  <si>
    <t xml:space="preserve">              Purchases</t>
  </si>
  <si>
    <t>(6 day flat)</t>
  </si>
  <si>
    <t>25-02 Assistants (6 day flats)</t>
  </si>
  <si>
    <t>Cranes (Incl. Driver)</t>
  </si>
  <si>
    <t>Addl. Equip.</t>
  </si>
  <si>
    <t>15-07 Grip Expendables</t>
  </si>
  <si>
    <t>15-08 Box Rentals</t>
  </si>
  <si>
    <t xml:space="preserve">Unions:         </t>
  </si>
  <si>
    <t xml:space="preserve"> WGA, DGA, SAG</t>
  </si>
  <si>
    <t>SAG</t>
  </si>
  <si>
    <t>Shoot Date:</t>
  </si>
  <si>
    <t xml:space="preserve">Overtime </t>
  </si>
  <si>
    <t>Exec. Producer:</t>
  </si>
  <si>
    <t>05-11 Stunt Players (6 day weeks)</t>
  </si>
  <si>
    <t>Mandays</t>
  </si>
  <si>
    <t>05-12 Stunt Costs/Adjustments</t>
  </si>
  <si>
    <t>05-13 Stunt Equipment</t>
  </si>
  <si>
    <t>05-15 Cast Overtime</t>
  </si>
  <si>
    <t xml:space="preserve">SAG </t>
  </si>
  <si>
    <t>Total for 05-00</t>
  </si>
  <si>
    <t>06-00 Travel &amp; Living – Producers/Director</t>
  </si>
  <si>
    <t>06-01 Airfares - LA - New Orleans</t>
  </si>
  <si>
    <t>1st</t>
  </si>
  <si>
    <t>Nights</t>
  </si>
  <si>
    <t>06-03 Taxi/Limo</t>
  </si>
  <si>
    <t>06-04 Auto</t>
  </si>
  <si>
    <t>Months</t>
  </si>
  <si>
    <t>34-04 Dialogue Editor</t>
  </si>
  <si>
    <t>34-08 ADR (Studio/Editor)</t>
  </si>
  <si>
    <t>34-09 Foley (Stage/Editor)</t>
  </si>
  <si>
    <t>34-09 Foley (Artists)</t>
  </si>
  <si>
    <t>34-10 Mix</t>
  </si>
  <si>
    <t>34-05 Spotting for Music/Sound Efx</t>
  </si>
  <si>
    <t>34-01 Sound Editor</t>
  </si>
  <si>
    <t>34-03 Music Editor</t>
  </si>
  <si>
    <t>34-06 Music Scoring Stage</t>
  </si>
  <si>
    <t>34-07 Music Mix Down</t>
  </si>
  <si>
    <t>15-02 Second Grip (Best Boy)</t>
  </si>
  <si>
    <t>15-03 Other Grips</t>
  </si>
  <si>
    <t xml:space="preserve">            Grip #1</t>
  </si>
  <si>
    <t xml:space="preserve">            Grip #2</t>
  </si>
  <si>
    <t>Total for 06-00</t>
  </si>
  <si>
    <t>07-01 Airfares</t>
  </si>
  <si>
    <t>07-02 Hotels</t>
  </si>
  <si>
    <t>07-03 Taxi/Limo</t>
  </si>
  <si>
    <t>07-04 Auto</t>
  </si>
  <si>
    <t xml:space="preserve">Shoot Days:  </t>
  </si>
  <si>
    <t>WGA</t>
  </si>
  <si>
    <t xml:space="preserve">Location:       </t>
  </si>
  <si>
    <t xml:space="preserve"> New Orleans</t>
  </si>
  <si>
    <t>DGA</t>
  </si>
  <si>
    <t>27-03 Telecine</t>
  </si>
  <si>
    <t>27-04 Digital Dailies (Incl in Telecine)</t>
  </si>
  <si>
    <t>14-00 Set Construction</t>
  </si>
  <si>
    <t>15-00 Set Operations</t>
  </si>
  <si>
    <t>16-00 Special Effects</t>
  </si>
  <si>
    <t>17-00 Set Dressing</t>
  </si>
  <si>
    <t>18-00 Property</t>
  </si>
  <si>
    <t>19-00 Wardrobe</t>
  </si>
  <si>
    <t xml:space="preserve">              Rentals</t>
  </si>
  <si>
    <t>15-06 Grip Rentals</t>
  </si>
  <si>
    <t>Package</t>
  </si>
  <si>
    <t>Dollies</t>
  </si>
  <si>
    <t>20-00 Make-Up and Hairdressing</t>
  </si>
  <si>
    <t>21-00 Electrical</t>
  </si>
  <si>
    <t>22-00 Camera</t>
  </si>
  <si>
    <t>23-00 Sound</t>
  </si>
  <si>
    <t xml:space="preserve">24-00 Transportation </t>
  </si>
  <si>
    <t>25-00 Location Expenses</t>
  </si>
  <si>
    <t>26-00 Picture Vehicle/Animals</t>
  </si>
  <si>
    <t>27-00 Film &amp; Lab</t>
  </si>
  <si>
    <t>28-00 Travel and Living-Crew</t>
  </si>
  <si>
    <t>TOTAL PRODUCTION</t>
  </si>
  <si>
    <t>30-00 Editorial</t>
  </si>
  <si>
    <t>31-00 Post-Prod. Videotape/Film &amp; Lab</t>
  </si>
  <si>
    <t>32-00 Optical Effects</t>
  </si>
  <si>
    <t xml:space="preserve">33-00 Music </t>
  </si>
  <si>
    <t>34-00 Post Production Sound</t>
  </si>
  <si>
    <t>TOTAL POST-PRODUCTION</t>
  </si>
  <si>
    <t xml:space="preserve">            Electric #1</t>
  </si>
  <si>
    <t xml:space="preserve">            Electric #2</t>
  </si>
  <si>
    <t xml:space="preserve">            Electric #3</t>
  </si>
  <si>
    <t>03-04 Assistant to Exec. Prod.</t>
  </si>
  <si>
    <t>Weeks</t>
  </si>
  <si>
    <t>03-06 Consultants</t>
  </si>
  <si>
    <t>03-07 Producer's Misc. Expenses</t>
  </si>
  <si>
    <t xml:space="preserve">Payroll </t>
  </si>
  <si>
    <t>Total for 03-00</t>
  </si>
  <si>
    <t>04-01 Director</t>
  </si>
  <si>
    <t>21-09 Loss &amp; Damage</t>
  </si>
  <si>
    <t>21-10 Box Rentals</t>
  </si>
  <si>
    <t>Gaffer</t>
  </si>
  <si>
    <t>07-05 Rail</t>
  </si>
  <si>
    <t>07-06 Excess Baggage</t>
  </si>
  <si>
    <t>37-00 Insurance</t>
  </si>
  <si>
    <t>38-00 General &amp; Administrative</t>
  </si>
  <si>
    <t>TOTAL OTHER</t>
  </si>
  <si>
    <t>Total Above-The-Line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</si>
</sst>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#,##0\)"/>
    <numFmt numFmtId="165" formatCode="&quot;$&quot;#,##0_)"/>
    <numFmt numFmtId="166" formatCode="&quot;$&quot;#,##0.000_);[Red]\(&quot;$&quot;#,##0.000\)"/>
    <numFmt numFmtId="167" formatCode="&quot;$&quot;#,##0.0_);[Red]\(&quot;$&quot;#,##0.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b/>
      <strike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2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40" fontId="0" fillId="0" borderId="0" xfId="15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0" fontId="0" fillId="0" borderId="0" xfId="15" applyNumberFormat="1" applyFont="1" applyAlignment="1">
      <alignment horizontal="left"/>
    </xf>
    <xf numFmtId="10" fontId="0" fillId="0" borderId="0" xfId="0" applyNumberFormat="1" applyAlignment="1">
      <alignment horizontal="left"/>
    </xf>
    <xf numFmtId="164" fontId="1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" fontId="0" fillId="0" borderId="0" xfId="16" applyNumberFormat="1" applyAlignment="1">
      <alignment/>
    </xf>
    <xf numFmtId="3" fontId="2" fillId="0" borderId="3" xfId="16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3" fontId="0" fillId="0" borderId="4" xfId="16" applyNumberFormat="1" applyBorder="1" applyAlignment="1">
      <alignment/>
    </xf>
    <xf numFmtId="3" fontId="2" fillId="0" borderId="2" xfId="16" applyNumberFormat="1" applyFont="1" applyBorder="1" applyAlignment="1">
      <alignment/>
    </xf>
    <xf numFmtId="10" fontId="0" fillId="0" borderId="0" xfId="0" applyNumberFormat="1" applyAlignment="1">
      <alignment/>
    </xf>
    <xf numFmtId="3" fontId="1" fillId="0" borderId="0" xfId="16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16" applyNumberFormat="1" applyFont="1" applyAlignment="1">
      <alignment horizontal="right"/>
    </xf>
    <xf numFmtId="9" fontId="1" fillId="0" borderId="0" xfId="21" applyFont="1" applyAlignment="1">
      <alignment/>
    </xf>
    <xf numFmtId="3" fontId="2" fillId="0" borderId="0" xfId="0" applyNumberFormat="1" applyFont="1" applyAlignment="1">
      <alignment/>
    </xf>
    <xf numFmtId="3" fontId="2" fillId="0" borderId="0" xfId="16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16" applyNumberFormat="1" applyAlignment="1">
      <alignment horizontal="left"/>
    </xf>
    <xf numFmtId="9" fontId="0" fillId="0" borderId="0" xfId="21" applyAlignment="1">
      <alignment horizontal="left"/>
    </xf>
    <xf numFmtId="9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9" fontId="0" fillId="0" borderId="0" xfId="21" applyFont="1" applyAlignment="1">
      <alignment/>
    </xf>
    <xf numFmtId="3" fontId="0" fillId="0" borderId="0" xfId="16" applyNumberFormat="1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16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17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3"/>
  <sheetViews>
    <sheetView tabSelected="1" workbookViewId="0" topLeftCell="A845">
      <selection activeCell="A863" sqref="A863:IV863"/>
    </sheetView>
  </sheetViews>
  <sheetFormatPr defaultColWidth="11.00390625" defaultRowHeight="12.75"/>
  <cols>
    <col min="2" max="2" width="20.875" style="0" customWidth="1"/>
    <col min="3" max="3" width="7.625" style="0" customWidth="1"/>
    <col min="4" max="4" width="7.00390625" style="0" customWidth="1"/>
    <col min="5" max="5" width="3.125" style="0" customWidth="1"/>
    <col min="6" max="6" width="9.375" style="8" customWidth="1"/>
    <col min="7" max="7" width="9.125" style="21" customWidth="1"/>
    <col min="8" max="8" width="10.125" style="21" customWidth="1"/>
    <col min="9" max="9" width="12.625" style="21" customWidth="1"/>
    <col min="10" max="10" width="10.75390625" style="21" customWidth="1"/>
    <col min="17" max="17" width="10.875" style="0" customWidth="1"/>
  </cols>
  <sheetData>
    <row r="1" spans="1:7" ht="12.75">
      <c r="A1" s="43"/>
      <c r="F1" s="23" t="s">
        <v>223</v>
      </c>
      <c r="G1" s="28"/>
    </row>
    <row r="2" ht="12.75">
      <c r="B2" s="11"/>
    </row>
    <row r="3" spans="1:7" ht="12.75">
      <c r="A3" s="38" t="s">
        <v>224</v>
      </c>
      <c r="B3" s="39"/>
      <c r="F3" s="8" t="s">
        <v>225</v>
      </c>
      <c r="G3" s="21" t="s">
        <v>226</v>
      </c>
    </row>
    <row r="4" spans="1:7" ht="12.75">
      <c r="A4" t="s">
        <v>227</v>
      </c>
      <c r="B4" s="17">
        <f>0.23</f>
        <v>0.23</v>
      </c>
      <c r="F4" s="8" t="s">
        <v>501</v>
      </c>
      <c r="G4" s="40">
        <v>24</v>
      </c>
    </row>
    <row r="5" spans="1:7" ht="12.75">
      <c r="A5" t="s">
        <v>502</v>
      </c>
      <c r="B5" s="12">
        <f>14.5%</f>
        <v>0.145</v>
      </c>
      <c r="F5" s="8" t="s">
        <v>503</v>
      </c>
      <c r="G5" s="21" t="s">
        <v>504</v>
      </c>
    </row>
    <row r="6" spans="1:7" ht="12.75">
      <c r="A6" t="s">
        <v>505</v>
      </c>
      <c r="B6" s="12">
        <f>0.145</f>
        <v>0.145</v>
      </c>
      <c r="F6" s="8" t="s">
        <v>462</v>
      </c>
      <c r="G6" s="21" t="s">
        <v>463</v>
      </c>
    </row>
    <row r="7" spans="1:6" ht="12.75">
      <c r="A7" t="s">
        <v>464</v>
      </c>
      <c r="B7" s="18">
        <f>14.8%</f>
        <v>0.14800000000000002</v>
      </c>
      <c r="F7" s="8" t="s">
        <v>465</v>
      </c>
    </row>
    <row r="8" spans="1:6" ht="12.75">
      <c r="A8" t="s">
        <v>466</v>
      </c>
      <c r="B8" s="41">
        <f>10%</f>
        <v>0.1</v>
      </c>
      <c r="F8" s="8" t="s">
        <v>467</v>
      </c>
    </row>
    <row r="9" spans="2:6" ht="12.75">
      <c r="B9" s="18"/>
      <c r="F9" s="8" t="s">
        <v>290</v>
      </c>
    </row>
    <row r="10" ht="12.75">
      <c r="F10" s="8" t="s">
        <v>291</v>
      </c>
    </row>
    <row r="12" spans="1:8" ht="12.75">
      <c r="A12" s="1" t="s">
        <v>292</v>
      </c>
      <c r="B12" s="1"/>
      <c r="C12" t="s">
        <v>293</v>
      </c>
      <c r="D12" t="s">
        <v>293</v>
      </c>
      <c r="F12" s="8" t="s">
        <v>293</v>
      </c>
      <c r="H12" s="21">
        <f>$I$65</f>
        <v>0</v>
      </c>
    </row>
    <row r="13" spans="1:8" ht="12.75">
      <c r="A13" s="1" t="s">
        <v>294</v>
      </c>
      <c r="B13" s="1"/>
      <c r="H13" s="21">
        <f>$I$82</f>
        <v>200242.25</v>
      </c>
    </row>
    <row r="14" spans="1:8" ht="12.75">
      <c r="A14" s="1" t="s">
        <v>295</v>
      </c>
      <c r="B14" s="1"/>
      <c r="H14" s="21">
        <f>$I$92</f>
        <v>198410</v>
      </c>
    </row>
    <row r="15" spans="1:8" ht="12.75">
      <c r="A15" s="1" t="s">
        <v>296</v>
      </c>
      <c r="B15" s="1"/>
      <c r="H15" s="21">
        <f>$I$99</f>
        <v>293015</v>
      </c>
    </row>
    <row r="16" spans="1:8" ht="12.75">
      <c r="A16" s="1" t="s">
        <v>297</v>
      </c>
      <c r="B16" s="1"/>
      <c r="H16" s="21">
        <f>$I$139</f>
        <v>807937.9744000001</v>
      </c>
    </row>
    <row r="17" spans="1:8" ht="12.75">
      <c r="A17" s="1" t="s">
        <v>298</v>
      </c>
      <c r="B17" s="1"/>
      <c r="H17" s="21">
        <f>$I$151</f>
        <v>35866</v>
      </c>
    </row>
    <row r="18" spans="1:8" ht="12.75">
      <c r="A18" s="1" t="s">
        <v>299</v>
      </c>
      <c r="B18" s="1"/>
      <c r="H18" s="21">
        <f>$I$170</f>
        <v>29842</v>
      </c>
    </row>
    <row r="19" spans="3:10" ht="12.75">
      <c r="C19" s="6" t="s">
        <v>300</v>
      </c>
      <c r="E19" s="6"/>
      <c r="I19" s="20">
        <f>I910</f>
        <v>1565313.2244000002</v>
      </c>
      <c r="J19" s="20"/>
    </row>
    <row r="21" spans="1:8" ht="12.75">
      <c r="A21" s="1" t="s">
        <v>301</v>
      </c>
      <c r="H21" s="21">
        <f>$I$241</f>
        <v>400070.28192</v>
      </c>
    </row>
    <row r="22" spans="1:8" ht="12.75">
      <c r="A22" s="1" t="s">
        <v>302</v>
      </c>
      <c r="H22" s="21">
        <f>$I$250</f>
        <v>104618.22</v>
      </c>
    </row>
    <row r="23" spans="1:9" ht="12.75">
      <c r="A23" s="1" t="s">
        <v>303</v>
      </c>
      <c r="H23" s="21">
        <f>$I$266</f>
        <v>45619.3968</v>
      </c>
      <c r="I23" s="46"/>
    </row>
    <row r="24" spans="1:8" ht="12.75">
      <c r="A24" s="1" t="s">
        <v>508</v>
      </c>
      <c r="H24" s="21">
        <f>$I$294</f>
        <v>197624.85656</v>
      </c>
    </row>
    <row r="25" spans="1:8" ht="12.75">
      <c r="A25" s="1" t="s">
        <v>509</v>
      </c>
      <c r="H25" s="21">
        <f>$I$354</f>
        <v>125989.4234</v>
      </c>
    </row>
    <row r="26" spans="1:8" ht="12.75">
      <c r="A26" s="1" t="s">
        <v>510</v>
      </c>
      <c r="H26" s="21">
        <f>$I$375</f>
        <v>78489.21408</v>
      </c>
    </row>
    <row r="27" spans="1:8" ht="12.75">
      <c r="A27" s="1" t="s">
        <v>511</v>
      </c>
      <c r="H27" s="21">
        <f>$I$426</f>
        <v>160255.16562</v>
      </c>
    </row>
    <row r="28" spans="1:8" ht="12.75">
      <c r="A28" s="1" t="s">
        <v>512</v>
      </c>
      <c r="H28" s="21">
        <f>$I$452</f>
        <v>70946.59258</v>
      </c>
    </row>
    <row r="29" spans="1:8" ht="12.75">
      <c r="A29" s="1" t="s">
        <v>513</v>
      </c>
      <c r="H29" s="21">
        <f>$I$487</f>
        <v>107402.69916</v>
      </c>
    </row>
    <row r="30" spans="1:8" ht="12.75">
      <c r="A30" s="1" t="s">
        <v>518</v>
      </c>
      <c r="H30" s="21">
        <f>$I$518</f>
        <v>55987.461559999996</v>
      </c>
    </row>
    <row r="31" spans="1:8" ht="12.75">
      <c r="A31" s="1" t="s">
        <v>519</v>
      </c>
      <c r="H31" s="21">
        <f>$I$564</f>
        <v>122577.09400000001</v>
      </c>
    </row>
    <row r="32" spans="1:8" ht="12.75">
      <c r="A32" s="1" t="s">
        <v>520</v>
      </c>
      <c r="H32" s="21">
        <f>$I$605</f>
        <v>138557.316</v>
      </c>
    </row>
    <row r="33" spans="1:8" ht="12.75">
      <c r="A33" s="1" t="s">
        <v>521</v>
      </c>
      <c r="H33" s="21">
        <f>$I$626</f>
        <v>43161.36607999999</v>
      </c>
    </row>
    <row r="34" spans="1:8" ht="12.75">
      <c r="A34" s="1" t="s">
        <v>522</v>
      </c>
      <c r="H34" s="21">
        <f>$I$732</f>
        <v>324747.56022</v>
      </c>
    </row>
    <row r="35" spans="1:8" ht="12.75">
      <c r="A35" s="1" t="s">
        <v>523</v>
      </c>
      <c r="H35" s="21">
        <f>$I$773</f>
        <v>284671.5</v>
      </c>
    </row>
    <row r="36" spans="1:8" ht="12.75">
      <c r="A36" s="1" t="s">
        <v>524</v>
      </c>
      <c r="H36" s="21">
        <f>$I$793</f>
        <v>43326</v>
      </c>
    </row>
    <row r="37" spans="1:8" ht="12.75">
      <c r="A37" s="1" t="s">
        <v>525</v>
      </c>
      <c r="H37" s="21">
        <f>$I$802</f>
        <v>150343.8</v>
      </c>
    </row>
    <row r="38" spans="1:8" ht="12.75">
      <c r="A38" s="1" t="s">
        <v>526</v>
      </c>
      <c r="H38" s="21">
        <f>$I$819</f>
        <v>166121</v>
      </c>
    </row>
    <row r="39" spans="4:10" ht="12.75">
      <c r="D39" s="1" t="s">
        <v>527</v>
      </c>
      <c r="E39" s="1"/>
      <c r="I39" s="20">
        <f>SUM(I237:I820)</f>
        <v>2620508.9479799997</v>
      </c>
      <c r="J39" s="20"/>
    </row>
    <row r="40" spans="4:10" ht="12.75">
      <c r="D40" s="1"/>
      <c r="E40" s="1"/>
      <c r="I40" s="20"/>
      <c r="J40" s="20"/>
    </row>
    <row r="41" spans="1:8" ht="12.75">
      <c r="A41" s="1" t="s">
        <v>528</v>
      </c>
      <c r="H41" s="21">
        <f>$I$828</f>
        <v>136332</v>
      </c>
    </row>
    <row r="42" spans="1:8" ht="12.75">
      <c r="A42" s="1" t="s">
        <v>529</v>
      </c>
      <c r="H42" s="21">
        <f>$I$834</f>
        <v>5100</v>
      </c>
    </row>
    <row r="43" spans="1:8" ht="12.75">
      <c r="A43" s="1" t="s">
        <v>530</v>
      </c>
      <c r="H43" s="21">
        <f>$I$839</f>
        <v>150000</v>
      </c>
    </row>
    <row r="44" spans="1:8" ht="12.75">
      <c r="A44" s="1" t="s">
        <v>531</v>
      </c>
      <c r="H44" s="21">
        <f>$I$847</f>
        <v>85000</v>
      </c>
    </row>
    <row r="45" spans="1:8" ht="12.75">
      <c r="A45" s="1" t="s">
        <v>532</v>
      </c>
      <c r="H45" s="21">
        <f>$I$865</f>
        <v>84750</v>
      </c>
    </row>
    <row r="46" spans="4:10" ht="12.75">
      <c r="D46" s="1" t="s">
        <v>533</v>
      </c>
      <c r="E46" s="1"/>
      <c r="I46" s="20">
        <f>SUM(I828:I866)</f>
        <v>461182</v>
      </c>
      <c r="J46" s="20"/>
    </row>
    <row r="47" ht="12.75">
      <c r="A47" s="1"/>
    </row>
    <row r="48" spans="1:8" ht="12.75">
      <c r="A48" s="1" t="s">
        <v>549</v>
      </c>
      <c r="H48" s="21">
        <f>$I$882</f>
        <v>85469.97</v>
      </c>
    </row>
    <row r="49" spans="1:8" ht="12.75">
      <c r="A49" s="1" t="s">
        <v>550</v>
      </c>
      <c r="H49" s="21">
        <f>$I$905</f>
        <v>101275</v>
      </c>
    </row>
    <row r="50" spans="4:10" ht="12.75">
      <c r="D50" s="1" t="s">
        <v>551</v>
      </c>
      <c r="E50" s="1"/>
      <c r="I50" s="20">
        <f>SUM(I867:I905)</f>
        <v>186744.97</v>
      </c>
      <c r="J50" s="20"/>
    </row>
    <row r="51" spans="1:9" ht="12.75">
      <c r="A51" s="1" t="s">
        <v>552</v>
      </c>
      <c r="I51" s="20">
        <f>I910</f>
        <v>1565313.2244000002</v>
      </c>
    </row>
    <row r="52" spans="1:10" ht="13.5" customHeight="1">
      <c r="A52" s="1" t="s">
        <v>383</v>
      </c>
      <c r="B52" s="13"/>
      <c r="I52" s="20">
        <f>I911</f>
        <v>3268435.91798</v>
      </c>
      <c r="J52" s="20"/>
    </row>
    <row r="53" spans="1:10" ht="12.75">
      <c r="A53" s="1" t="s">
        <v>308</v>
      </c>
      <c r="B53" s="1"/>
      <c r="I53" s="20">
        <f>I912</f>
        <v>4833749.14238</v>
      </c>
      <c r="J53" s="20"/>
    </row>
    <row r="54" spans="1:10" ht="12.75">
      <c r="A54" s="1" t="s">
        <v>198</v>
      </c>
      <c r="C54" s="7"/>
      <c r="I54" s="20">
        <f>I906</f>
        <v>241687.45711900003</v>
      </c>
      <c r="J54" s="20"/>
    </row>
    <row r="55" spans="1:10" ht="12.75">
      <c r="A55" s="1"/>
      <c r="C55" s="7"/>
      <c r="I55" s="20"/>
      <c r="J55" s="20"/>
    </row>
    <row r="56" spans="2:10" ht="12.75">
      <c r="B56" s="1" t="s">
        <v>309</v>
      </c>
      <c r="I56" s="19">
        <f>I908</f>
        <v>5075436.599499</v>
      </c>
      <c r="J56" s="19"/>
    </row>
    <row r="57" spans="1:10" ht="12.75">
      <c r="A57" s="1"/>
      <c r="I57" s="20"/>
      <c r="J57" s="20"/>
    </row>
    <row r="58" spans="1:10" ht="12.75">
      <c r="A58" s="1"/>
      <c r="I58" s="20"/>
      <c r="J58" s="20"/>
    </row>
    <row r="59" spans="1:8" ht="12.75">
      <c r="A59" s="14" t="s">
        <v>310</v>
      </c>
      <c r="B59" s="16"/>
      <c r="H59"/>
    </row>
    <row r="61" spans="3:8" ht="12.75">
      <c r="C61" s="4" t="s">
        <v>311</v>
      </c>
      <c r="D61" s="5" t="s">
        <v>312</v>
      </c>
      <c r="E61" s="5" t="s">
        <v>313</v>
      </c>
      <c r="F61" s="24" t="s">
        <v>314</v>
      </c>
      <c r="G61" s="29" t="s">
        <v>315</v>
      </c>
      <c r="H61" s="22" t="s">
        <v>316</v>
      </c>
    </row>
    <row r="62" ht="12.75">
      <c r="A62" s="1" t="s">
        <v>292</v>
      </c>
    </row>
    <row r="63" spans="1:8" ht="12.75">
      <c r="A63" t="s">
        <v>317</v>
      </c>
      <c r="G63" s="21">
        <f>C63*E63*F63</f>
        <v>0</v>
      </c>
      <c r="H63" s="21">
        <f>G63</f>
        <v>0</v>
      </c>
    </row>
    <row r="64" spans="1:8" ht="12.75">
      <c r="A64" t="s">
        <v>392</v>
      </c>
      <c r="G64" s="21">
        <f>C64*E64*F64</f>
        <v>0</v>
      </c>
      <c r="H64" s="21">
        <f>G64</f>
        <v>0</v>
      </c>
    </row>
    <row r="65" spans="3:10" ht="12.75">
      <c r="C65" t="s">
        <v>293</v>
      </c>
      <c r="D65" t="s">
        <v>293</v>
      </c>
      <c r="F65" s="25" t="s">
        <v>393</v>
      </c>
      <c r="I65" s="20">
        <f>SUM($H$62:$H$64)</f>
        <v>0</v>
      </c>
      <c r="J65" s="20"/>
    </row>
    <row r="66" spans="6:8" ht="12.75">
      <c r="F66" s="25"/>
      <c r="H66" s="20"/>
    </row>
    <row r="67" spans="1:6" ht="12.75">
      <c r="A67" s="1" t="s">
        <v>294</v>
      </c>
      <c r="C67" t="s">
        <v>293</v>
      </c>
      <c r="D67" t="s">
        <v>293</v>
      </c>
      <c r="F67" s="8" t="s">
        <v>293</v>
      </c>
    </row>
    <row r="68" ht="12.75">
      <c r="A68" t="s">
        <v>394</v>
      </c>
    </row>
    <row r="69" spans="1:7" ht="12.75">
      <c r="A69" t="s">
        <v>395</v>
      </c>
      <c r="C69">
        <v>1</v>
      </c>
      <c r="D69" t="s">
        <v>396</v>
      </c>
      <c r="E69">
        <v>1</v>
      </c>
      <c r="F69" s="8">
        <v>39957</v>
      </c>
      <c r="G69" s="21">
        <f aca="true" t="shared" si="0" ref="G69:G79">C69*E69*F69</f>
        <v>39957</v>
      </c>
    </row>
    <row r="70" spans="1:7" ht="12.75">
      <c r="A70" t="s">
        <v>397</v>
      </c>
      <c r="C70">
        <v>1</v>
      </c>
      <c r="D70" t="s">
        <v>396</v>
      </c>
      <c r="E70">
        <v>1</v>
      </c>
      <c r="F70" s="8">
        <v>39957</v>
      </c>
      <c r="G70" s="21">
        <f t="shared" si="0"/>
        <v>39957</v>
      </c>
    </row>
    <row r="71" spans="1:7" ht="12.75">
      <c r="A71" t="s">
        <v>398</v>
      </c>
      <c r="C71">
        <v>1</v>
      </c>
      <c r="D71" t="s">
        <v>396</v>
      </c>
      <c r="E71">
        <v>1</v>
      </c>
      <c r="F71" s="8">
        <v>20066</v>
      </c>
      <c r="G71" s="21">
        <f t="shared" si="0"/>
        <v>20066</v>
      </c>
    </row>
    <row r="72" spans="1:7" ht="12.75">
      <c r="A72" t="s">
        <v>399</v>
      </c>
      <c r="C72">
        <v>1</v>
      </c>
      <c r="D72" t="s">
        <v>396</v>
      </c>
      <c r="E72">
        <v>1</v>
      </c>
      <c r="F72" s="8">
        <v>13318</v>
      </c>
      <c r="G72" s="21">
        <f t="shared" si="0"/>
        <v>13318</v>
      </c>
    </row>
    <row r="73" spans="1:8" ht="12.75">
      <c r="A73" t="s">
        <v>400</v>
      </c>
      <c r="C73">
        <v>1</v>
      </c>
      <c r="D73" t="s">
        <v>396</v>
      </c>
      <c r="E73">
        <v>1</v>
      </c>
      <c r="F73" s="8">
        <v>20000</v>
      </c>
      <c r="G73" s="21">
        <f t="shared" si="0"/>
        <v>20000</v>
      </c>
      <c r="H73" s="21">
        <f>SUM(G69:G73)</f>
        <v>133298</v>
      </c>
    </row>
    <row r="74" spans="1:8" ht="12.75">
      <c r="A74" t="s">
        <v>401</v>
      </c>
      <c r="C74">
        <v>1</v>
      </c>
      <c r="D74" t="s">
        <v>396</v>
      </c>
      <c r="E74">
        <v>1</v>
      </c>
      <c r="F74" s="8">
        <v>5000</v>
      </c>
      <c r="G74" s="21">
        <f t="shared" si="0"/>
        <v>5000</v>
      </c>
      <c r="H74" s="21">
        <f aca="true" t="shared" si="1" ref="H74:H79">G74</f>
        <v>5000</v>
      </c>
    </row>
    <row r="75" spans="1:8" ht="12.75">
      <c r="A75" t="s">
        <v>402</v>
      </c>
      <c r="C75">
        <v>1</v>
      </c>
      <c r="D75" t="s">
        <v>396</v>
      </c>
      <c r="E75">
        <v>1</v>
      </c>
      <c r="F75" s="8">
        <v>385</v>
      </c>
      <c r="G75" s="21">
        <f t="shared" si="0"/>
        <v>385</v>
      </c>
      <c r="H75" s="21">
        <f t="shared" si="1"/>
        <v>385</v>
      </c>
    </row>
    <row r="76" spans="1:8" ht="12.75">
      <c r="A76" t="s">
        <v>403</v>
      </c>
      <c r="C76">
        <v>1</v>
      </c>
      <c r="D76" t="s">
        <v>396</v>
      </c>
      <c r="E76">
        <v>1</v>
      </c>
      <c r="F76" s="8">
        <v>1500</v>
      </c>
      <c r="G76" s="21">
        <f t="shared" si="0"/>
        <v>1500</v>
      </c>
      <c r="H76" s="21">
        <f t="shared" si="1"/>
        <v>1500</v>
      </c>
    </row>
    <row r="77" spans="1:8" ht="12.75">
      <c r="A77" t="s">
        <v>404</v>
      </c>
      <c r="C77">
        <v>1</v>
      </c>
      <c r="D77" t="s">
        <v>396</v>
      </c>
      <c r="E77">
        <v>1</v>
      </c>
      <c r="F77" s="8">
        <v>500</v>
      </c>
      <c r="G77" s="21">
        <f t="shared" si="0"/>
        <v>500</v>
      </c>
      <c r="H77" s="21">
        <f t="shared" si="1"/>
        <v>500</v>
      </c>
    </row>
    <row r="78" spans="1:8" ht="12.75">
      <c r="A78" s="3" t="s">
        <v>405</v>
      </c>
      <c r="C78">
        <v>1</v>
      </c>
      <c r="D78" t="s">
        <v>396</v>
      </c>
      <c r="E78">
        <v>1</v>
      </c>
      <c r="F78" s="8">
        <v>750</v>
      </c>
      <c r="G78" s="21">
        <f t="shared" si="0"/>
        <v>750</v>
      </c>
      <c r="H78" s="21">
        <f t="shared" si="1"/>
        <v>750</v>
      </c>
    </row>
    <row r="79" spans="1:8" ht="12.75">
      <c r="A79" t="s">
        <v>406</v>
      </c>
      <c r="C79">
        <v>1</v>
      </c>
      <c r="D79" t="s">
        <v>396</v>
      </c>
      <c r="E79">
        <v>1</v>
      </c>
      <c r="F79" s="8">
        <v>7500</v>
      </c>
      <c r="G79" s="21">
        <f t="shared" si="0"/>
        <v>7500</v>
      </c>
      <c r="H79" s="21">
        <f t="shared" si="1"/>
        <v>7500</v>
      </c>
    </row>
    <row r="80" spans="2:8" ht="12.75">
      <c r="B80" t="s">
        <v>407</v>
      </c>
      <c r="C80" s="30"/>
      <c r="G80" s="8">
        <f>SUM(F69+F70+F71+F72+F73+F74+F78)</f>
        <v>139048</v>
      </c>
      <c r="H80" s="21">
        <f>G80*B4</f>
        <v>31981.04</v>
      </c>
    </row>
    <row r="81" spans="2:8" ht="12.75">
      <c r="B81" t="s">
        <v>502</v>
      </c>
      <c r="G81" s="21">
        <f>SUM(G69+G70+G71+G72+G73)</f>
        <v>133298</v>
      </c>
      <c r="H81" s="21">
        <f>G81*B5</f>
        <v>19328.21</v>
      </c>
    </row>
    <row r="82" spans="6:10" ht="12.75">
      <c r="F82" s="25" t="s">
        <v>408</v>
      </c>
      <c r="I82" s="20">
        <f>SUM($H$68:$H$81)</f>
        <v>200242.25</v>
      </c>
      <c r="J82" s="20"/>
    </row>
    <row r="83" spans="6:8" ht="12.75">
      <c r="F83" s="25"/>
      <c r="H83" s="20"/>
    </row>
    <row r="84" ht="12.75">
      <c r="A84" s="1" t="s">
        <v>295</v>
      </c>
    </row>
    <row r="85" spans="1:8" ht="12.75">
      <c r="A85" t="s">
        <v>409</v>
      </c>
      <c r="C85">
        <v>1</v>
      </c>
      <c r="D85" t="s">
        <v>396</v>
      </c>
      <c r="E85">
        <v>1</v>
      </c>
      <c r="F85" s="8">
        <v>175000</v>
      </c>
      <c r="G85" s="21">
        <f aca="true" t="shared" si="2" ref="G85:G90">C85*E85*F85</f>
        <v>175000</v>
      </c>
      <c r="H85" s="21">
        <f aca="true" t="shared" si="3" ref="H85:H90">G85</f>
        <v>175000</v>
      </c>
    </row>
    <row r="86" spans="1:8" ht="12.75">
      <c r="A86" t="s">
        <v>410</v>
      </c>
      <c r="G86" s="21">
        <f t="shared" si="2"/>
        <v>0</v>
      </c>
      <c r="H86" s="21">
        <f t="shared" si="3"/>
        <v>0</v>
      </c>
    </row>
    <row r="87" spans="1:8" ht="12.75">
      <c r="A87" t="s">
        <v>411</v>
      </c>
      <c r="G87" s="21">
        <f t="shared" si="2"/>
        <v>0</v>
      </c>
      <c r="H87" s="21">
        <f t="shared" si="3"/>
        <v>0</v>
      </c>
    </row>
    <row r="88" spans="1:8" ht="12.75">
      <c r="A88" t="s">
        <v>537</v>
      </c>
      <c r="C88">
        <v>15</v>
      </c>
      <c r="D88" t="s">
        <v>538</v>
      </c>
      <c r="E88">
        <v>1</v>
      </c>
      <c r="F88" s="8">
        <v>800</v>
      </c>
      <c r="G88" s="21">
        <f t="shared" si="2"/>
        <v>12000</v>
      </c>
      <c r="H88" s="21">
        <f t="shared" si="3"/>
        <v>12000</v>
      </c>
    </row>
    <row r="89" spans="1:8" ht="12.75">
      <c r="A89" t="s">
        <v>539</v>
      </c>
      <c r="C89">
        <v>1</v>
      </c>
      <c r="D89" t="s">
        <v>396</v>
      </c>
      <c r="E89">
        <v>1</v>
      </c>
      <c r="F89" s="8">
        <v>5000</v>
      </c>
      <c r="G89" s="21">
        <f t="shared" si="2"/>
        <v>5000</v>
      </c>
      <c r="H89" s="21">
        <f t="shared" si="3"/>
        <v>5000</v>
      </c>
    </row>
    <row r="90" spans="1:8" ht="12.75">
      <c r="A90" t="s">
        <v>540</v>
      </c>
      <c r="C90">
        <v>1</v>
      </c>
      <c r="D90" t="s">
        <v>396</v>
      </c>
      <c r="E90">
        <v>1</v>
      </c>
      <c r="F90" s="8">
        <v>2500</v>
      </c>
      <c r="G90" s="21">
        <f t="shared" si="2"/>
        <v>2500</v>
      </c>
      <c r="H90" s="21">
        <f t="shared" si="3"/>
        <v>2500</v>
      </c>
    </row>
    <row r="91" spans="2:8" ht="12.75">
      <c r="B91" t="s">
        <v>541</v>
      </c>
      <c r="G91" s="21">
        <f>SUM(G87+G88+G89)</f>
        <v>17000</v>
      </c>
      <c r="H91" s="21">
        <f>G91*B4</f>
        <v>3910</v>
      </c>
    </row>
    <row r="92" spans="6:10" ht="12.75">
      <c r="F92" s="25" t="s">
        <v>542</v>
      </c>
      <c r="I92" s="20">
        <f>SUM($H$85:$H$91)</f>
        <v>198410</v>
      </c>
      <c r="J92" s="20"/>
    </row>
    <row r="93" spans="6:8" ht="12.75">
      <c r="F93" s="25"/>
      <c r="H93" s="20"/>
    </row>
    <row r="94" ht="12.75">
      <c r="A94" s="1" t="s">
        <v>296</v>
      </c>
    </row>
    <row r="95" spans="1:8" ht="12.75">
      <c r="A95" t="s">
        <v>543</v>
      </c>
      <c r="C95">
        <v>1</v>
      </c>
      <c r="D95" t="s">
        <v>396</v>
      </c>
      <c r="E95">
        <v>1</v>
      </c>
      <c r="F95" s="8">
        <v>250000</v>
      </c>
      <c r="G95" s="21">
        <f>C95*E95*F95</f>
        <v>250000</v>
      </c>
      <c r="H95" s="21">
        <f>G95</f>
        <v>250000</v>
      </c>
    </row>
    <row r="96" spans="1:8" ht="12.75">
      <c r="A96" t="s">
        <v>137</v>
      </c>
      <c r="C96">
        <v>10</v>
      </c>
      <c r="D96" t="s">
        <v>538</v>
      </c>
      <c r="E96">
        <v>1</v>
      </c>
      <c r="F96" s="8">
        <v>550</v>
      </c>
      <c r="G96" s="21">
        <f>C96*E96*F96</f>
        <v>5500</v>
      </c>
      <c r="H96" s="21">
        <f>G96</f>
        <v>5500</v>
      </c>
    </row>
    <row r="97" spans="2:9" ht="12.75">
      <c r="B97" t="s">
        <v>541</v>
      </c>
      <c r="G97" s="21">
        <f>SUM(G96)</f>
        <v>5500</v>
      </c>
      <c r="H97" s="21">
        <f>G96*B4</f>
        <v>1265</v>
      </c>
      <c r="I97" s="21" t="s">
        <v>138</v>
      </c>
    </row>
    <row r="98" spans="2:8" ht="12.75">
      <c r="B98" t="s">
        <v>139</v>
      </c>
      <c r="G98" s="21">
        <f>H95</f>
        <v>250000</v>
      </c>
      <c r="H98" s="21">
        <f>G98*B6</f>
        <v>36250</v>
      </c>
    </row>
    <row r="99" spans="6:10" ht="12.75">
      <c r="F99" s="25" t="s">
        <v>318</v>
      </c>
      <c r="I99" s="20">
        <f>SUM($H$95:$H$98)</f>
        <v>293015</v>
      </c>
      <c r="J99" s="20"/>
    </row>
    <row r="100" ht="12.75">
      <c r="H100" s="8"/>
    </row>
    <row r="101" ht="12.75">
      <c r="A101" s="1" t="s">
        <v>297</v>
      </c>
    </row>
    <row r="102" ht="12.75">
      <c r="A102" t="s">
        <v>319</v>
      </c>
    </row>
    <row r="103" spans="2:7" ht="12.75">
      <c r="B103" t="s">
        <v>320</v>
      </c>
      <c r="C103">
        <v>1</v>
      </c>
      <c r="D103" t="s">
        <v>396</v>
      </c>
      <c r="E103">
        <v>1</v>
      </c>
      <c r="F103" s="8">
        <v>250000</v>
      </c>
      <c r="G103" s="21">
        <f>C103*E103*F103</f>
        <v>250000</v>
      </c>
    </row>
    <row r="104" spans="2:8" ht="12.75">
      <c r="B104" t="s">
        <v>321</v>
      </c>
      <c r="C104">
        <v>1</v>
      </c>
      <c r="D104" t="s">
        <v>396</v>
      </c>
      <c r="E104">
        <v>1</v>
      </c>
      <c r="F104" s="8">
        <v>200000</v>
      </c>
      <c r="G104" s="21">
        <f>C104*E104*F104</f>
        <v>200000</v>
      </c>
      <c r="H104" s="21">
        <f>SUM(G103+G104)</f>
        <v>450000</v>
      </c>
    </row>
    <row r="105" ht="12.75">
      <c r="A105" t="s">
        <v>322</v>
      </c>
    </row>
    <row r="106" spans="2:7" ht="12.75">
      <c r="B106" t="s">
        <v>323</v>
      </c>
      <c r="C106">
        <v>2</v>
      </c>
      <c r="D106" t="s">
        <v>538</v>
      </c>
      <c r="E106">
        <v>1</v>
      </c>
      <c r="F106" s="8">
        <v>3750</v>
      </c>
      <c r="G106" s="21">
        <f aca="true" t="shared" si="4" ref="G106:G111">C106*E106*F106</f>
        <v>7500</v>
      </c>
    </row>
    <row r="107" spans="2:7" ht="12.75">
      <c r="B107" t="s">
        <v>324</v>
      </c>
      <c r="C107">
        <v>2</v>
      </c>
      <c r="D107" t="s">
        <v>538</v>
      </c>
      <c r="E107">
        <v>1</v>
      </c>
      <c r="F107" s="8">
        <v>4000</v>
      </c>
      <c r="G107" s="21">
        <f t="shared" si="4"/>
        <v>8000</v>
      </c>
    </row>
    <row r="108" spans="2:7" ht="12.75">
      <c r="B108" t="s">
        <v>325</v>
      </c>
      <c r="C108">
        <v>1.4</v>
      </c>
      <c r="D108" t="s">
        <v>538</v>
      </c>
      <c r="E108">
        <v>1</v>
      </c>
      <c r="F108" s="8">
        <v>3000</v>
      </c>
      <c r="G108" s="21">
        <f t="shared" si="4"/>
        <v>4200</v>
      </c>
    </row>
    <row r="109" spans="2:7" ht="12.75">
      <c r="B109" t="s">
        <v>326</v>
      </c>
      <c r="C109">
        <v>1</v>
      </c>
      <c r="D109" t="s">
        <v>327</v>
      </c>
      <c r="E109">
        <v>1</v>
      </c>
      <c r="F109" s="8">
        <v>2500</v>
      </c>
      <c r="G109" s="21">
        <f t="shared" si="4"/>
        <v>2500</v>
      </c>
    </row>
    <row r="110" spans="2:7" ht="12.75">
      <c r="B110" t="s">
        <v>328</v>
      </c>
      <c r="C110">
        <v>1</v>
      </c>
      <c r="D110" t="s">
        <v>327</v>
      </c>
      <c r="E110">
        <v>1</v>
      </c>
      <c r="F110" s="8">
        <v>2500</v>
      </c>
      <c r="G110" s="21">
        <f t="shared" si="4"/>
        <v>2500</v>
      </c>
    </row>
    <row r="111" spans="2:8" ht="12.75">
      <c r="B111" t="s">
        <v>329</v>
      </c>
      <c r="C111">
        <v>1</v>
      </c>
      <c r="D111" t="s">
        <v>327</v>
      </c>
      <c r="E111">
        <v>1</v>
      </c>
      <c r="F111" s="8">
        <v>2500</v>
      </c>
      <c r="G111" s="21">
        <f t="shared" si="4"/>
        <v>2500</v>
      </c>
      <c r="H111" s="21">
        <f>SUM(G106:G111)</f>
        <v>27200</v>
      </c>
    </row>
    <row r="112" ht="12.75">
      <c r="A112" t="s">
        <v>330</v>
      </c>
    </row>
    <row r="113" spans="2:7" ht="12.75">
      <c r="B113" t="s">
        <v>331</v>
      </c>
      <c r="C113">
        <v>3</v>
      </c>
      <c r="D113" t="s">
        <v>332</v>
      </c>
      <c r="E113">
        <v>1</v>
      </c>
      <c r="F113" s="8">
        <v>750</v>
      </c>
      <c r="G113" s="21">
        <f aca="true" t="shared" si="5" ref="G113:G136">C113*E113*F113</f>
        <v>2250</v>
      </c>
    </row>
    <row r="114" spans="2:7" ht="12.75">
      <c r="B114" t="s">
        <v>333</v>
      </c>
      <c r="C114">
        <v>2</v>
      </c>
      <c r="D114" t="s">
        <v>332</v>
      </c>
      <c r="E114">
        <v>1</v>
      </c>
      <c r="F114" s="8">
        <v>725</v>
      </c>
      <c r="G114" s="21">
        <f t="shared" si="5"/>
        <v>1450</v>
      </c>
    </row>
    <row r="115" spans="2:7" ht="12.75">
      <c r="B115" t="s">
        <v>334</v>
      </c>
      <c r="C115">
        <v>3</v>
      </c>
      <c r="D115" t="s">
        <v>332</v>
      </c>
      <c r="E115">
        <v>1</v>
      </c>
      <c r="F115" s="8">
        <v>725</v>
      </c>
      <c r="G115" s="21">
        <f t="shared" si="5"/>
        <v>2175</v>
      </c>
    </row>
    <row r="116" spans="2:7" ht="12.75">
      <c r="B116" t="s">
        <v>335</v>
      </c>
      <c r="C116">
        <v>1</v>
      </c>
      <c r="D116" t="s">
        <v>336</v>
      </c>
      <c r="E116">
        <v>1</v>
      </c>
      <c r="F116" s="8">
        <v>695</v>
      </c>
      <c r="G116" s="21">
        <f t="shared" si="5"/>
        <v>695</v>
      </c>
    </row>
    <row r="117" spans="2:7" ht="12.75">
      <c r="B117" t="s">
        <v>337</v>
      </c>
      <c r="C117">
        <v>1</v>
      </c>
      <c r="D117" t="s">
        <v>336</v>
      </c>
      <c r="E117">
        <v>1</v>
      </c>
      <c r="F117" s="8">
        <v>695</v>
      </c>
      <c r="G117" s="21">
        <f t="shared" si="5"/>
        <v>695</v>
      </c>
    </row>
    <row r="118" spans="2:7" ht="12.75">
      <c r="B118" t="s">
        <v>338</v>
      </c>
      <c r="C118">
        <v>1</v>
      </c>
      <c r="D118" t="s">
        <v>336</v>
      </c>
      <c r="E118">
        <v>1</v>
      </c>
      <c r="F118" s="8">
        <v>695</v>
      </c>
      <c r="G118" s="21">
        <f t="shared" si="5"/>
        <v>695</v>
      </c>
    </row>
    <row r="119" spans="2:7" ht="12.75">
      <c r="B119" t="s">
        <v>384</v>
      </c>
      <c r="C119">
        <v>1</v>
      </c>
      <c r="D119" t="s">
        <v>336</v>
      </c>
      <c r="E119">
        <v>1</v>
      </c>
      <c r="F119" s="8">
        <v>695</v>
      </c>
      <c r="G119" s="21">
        <f t="shared" si="5"/>
        <v>695</v>
      </c>
    </row>
    <row r="120" spans="2:7" ht="12.75">
      <c r="B120" t="s">
        <v>385</v>
      </c>
      <c r="C120">
        <v>1</v>
      </c>
      <c r="D120" t="s">
        <v>336</v>
      </c>
      <c r="E120">
        <v>1</v>
      </c>
      <c r="F120" s="8">
        <v>695</v>
      </c>
      <c r="G120" s="21">
        <f t="shared" si="5"/>
        <v>695</v>
      </c>
    </row>
    <row r="121" spans="2:7" ht="12.75">
      <c r="B121" t="s">
        <v>386</v>
      </c>
      <c r="C121">
        <v>1</v>
      </c>
      <c r="D121" t="s">
        <v>336</v>
      </c>
      <c r="E121">
        <v>1</v>
      </c>
      <c r="F121" s="8">
        <v>695</v>
      </c>
      <c r="G121" s="21">
        <f t="shared" si="5"/>
        <v>695</v>
      </c>
    </row>
    <row r="122" spans="2:7" ht="12.75">
      <c r="B122" t="s">
        <v>387</v>
      </c>
      <c r="C122">
        <v>1</v>
      </c>
      <c r="D122" t="s">
        <v>336</v>
      </c>
      <c r="E122">
        <v>1</v>
      </c>
      <c r="F122" s="8">
        <v>695</v>
      </c>
      <c r="G122" s="21">
        <f t="shared" si="5"/>
        <v>695</v>
      </c>
    </row>
    <row r="123" spans="2:7" ht="12.75">
      <c r="B123" t="s">
        <v>388</v>
      </c>
      <c r="C123">
        <v>1</v>
      </c>
      <c r="D123" t="s">
        <v>336</v>
      </c>
      <c r="E123">
        <v>1</v>
      </c>
      <c r="F123" s="8">
        <v>695</v>
      </c>
      <c r="G123" s="21">
        <f t="shared" si="5"/>
        <v>695</v>
      </c>
    </row>
    <row r="124" spans="2:8" ht="12.75">
      <c r="B124" t="s">
        <v>389</v>
      </c>
      <c r="C124">
        <v>1</v>
      </c>
      <c r="D124" t="s">
        <v>336</v>
      </c>
      <c r="E124">
        <v>1</v>
      </c>
      <c r="F124" s="8">
        <v>695</v>
      </c>
      <c r="G124" s="21">
        <f t="shared" si="5"/>
        <v>695</v>
      </c>
      <c r="H124" s="21">
        <f>SUM(G113:G124)</f>
        <v>12130</v>
      </c>
    </row>
    <row r="125" spans="1:8" ht="12.75">
      <c r="A125" t="s">
        <v>390</v>
      </c>
      <c r="C125">
        <v>1</v>
      </c>
      <c r="D125" t="s">
        <v>396</v>
      </c>
      <c r="E125">
        <v>1</v>
      </c>
      <c r="F125" s="8">
        <v>25000</v>
      </c>
      <c r="G125" s="21">
        <f t="shared" si="5"/>
        <v>25000</v>
      </c>
      <c r="H125" s="21">
        <f aca="true" t="shared" si="6" ref="H125:H136">G125</f>
        <v>25000</v>
      </c>
    </row>
    <row r="126" spans="1:8" ht="12.75">
      <c r="A126" t="s">
        <v>419</v>
      </c>
      <c r="C126">
        <v>1</v>
      </c>
      <c r="D126" t="s">
        <v>396</v>
      </c>
      <c r="E126">
        <v>1</v>
      </c>
      <c r="F126" s="8">
        <v>10000</v>
      </c>
      <c r="G126" s="21">
        <f t="shared" si="5"/>
        <v>10000</v>
      </c>
      <c r="H126" s="21">
        <f t="shared" si="6"/>
        <v>10000</v>
      </c>
    </row>
    <row r="127" spans="1:8" ht="12.75">
      <c r="A127" t="s">
        <v>420</v>
      </c>
      <c r="C127">
        <v>1</v>
      </c>
      <c r="D127" t="s">
        <v>396</v>
      </c>
      <c r="E127">
        <v>1</v>
      </c>
      <c r="F127" s="8">
        <v>1000</v>
      </c>
      <c r="G127" s="21">
        <f t="shared" si="5"/>
        <v>1000</v>
      </c>
      <c r="H127" s="21">
        <f t="shared" si="6"/>
        <v>1000</v>
      </c>
    </row>
    <row r="128" spans="1:8" ht="12.75">
      <c r="A128" t="s">
        <v>421</v>
      </c>
      <c r="C128">
        <v>2</v>
      </c>
      <c r="D128" t="s">
        <v>538</v>
      </c>
      <c r="E128">
        <v>1</v>
      </c>
      <c r="F128" s="8">
        <v>2200</v>
      </c>
      <c r="G128" s="21">
        <f t="shared" si="5"/>
        <v>4400</v>
      </c>
      <c r="H128" s="21">
        <f t="shared" si="6"/>
        <v>4400</v>
      </c>
    </row>
    <row r="129" spans="1:8" ht="12.75">
      <c r="A129" t="s">
        <v>422</v>
      </c>
      <c r="C129">
        <v>1</v>
      </c>
      <c r="D129" t="s">
        <v>327</v>
      </c>
      <c r="E129">
        <v>1</v>
      </c>
      <c r="F129" s="8">
        <v>850</v>
      </c>
      <c r="G129" s="21">
        <f t="shared" si="5"/>
        <v>850</v>
      </c>
      <c r="H129" s="21">
        <f t="shared" si="6"/>
        <v>850</v>
      </c>
    </row>
    <row r="130" spans="1:8" ht="12.75">
      <c r="A130" t="s">
        <v>423</v>
      </c>
      <c r="C130">
        <v>3</v>
      </c>
      <c r="D130" t="s">
        <v>538</v>
      </c>
      <c r="E130">
        <v>1</v>
      </c>
      <c r="F130" s="8">
        <v>3500</v>
      </c>
      <c r="G130" s="21">
        <f t="shared" si="5"/>
        <v>10500</v>
      </c>
      <c r="H130" s="21">
        <f t="shared" si="6"/>
        <v>10500</v>
      </c>
    </row>
    <row r="131" spans="1:8" ht="12.75">
      <c r="A131" t="s">
        <v>468</v>
      </c>
      <c r="C131">
        <v>1.4</v>
      </c>
      <c r="D131" t="s">
        <v>538</v>
      </c>
      <c r="E131">
        <v>4</v>
      </c>
      <c r="F131" s="47">
        <v>2588</v>
      </c>
      <c r="G131" s="21">
        <f t="shared" si="5"/>
        <v>14492.8</v>
      </c>
      <c r="H131" s="21">
        <f t="shared" si="6"/>
        <v>14492.8</v>
      </c>
    </row>
    <row r="132" spans="3:8" ht="12.75">
      <c r="C132">
        <v>20</v>
      </c>
      <c r="D132" t="s">
        <v>469</v>
      </c>
      <c r="E132">
        <v>1</v>
      </c>
      <c r="F132" s="8">
        <v>695</v>
      </c>
      <c r="G132" s="21">
        <f t="shared" si="5"/>
        <v>13900</v>
      </c>
      <c r="H132" s="21">
        <f t="shared" si="6"/>
        <v>13900</v>
      </c>
    </row>
    <row r="133" spans="1:8" ht="12.75">
      <c r="A133" t="s">
        <v>470</v>
      </c>
      <c r="C133">
        <v>1</v>
      </c>
      <c r="D133" t="s">
        <v>396</v>
      </c>
      <c r="E133">
        <v>1</v>
      </c>
      <c r="F133" s="8">
        <v>5000</v>
      </c>
      <c r="G133" s="21">
        <f t="shared" si="5"/>
        <v>5000</v>
      </c>
      <c r="H133" s="21">
        <f t="shared" si="6"/>
        <v>5000</v>
      </c>
    </row>
    <row r="134" spans="1:8" ht="12.75">
      <c r="A134" t="s">
        <v>471</v>
      </c>
      <c r="C134">
        <v>1</v>
      </c>
      <c r="D134" t="s">
        <v>396</v>
      </c>
      <c r="E134">
        <v>1</v>
      </c>
      <c r="F134" s="8">
        <v>2500</v>
      </c>
      <c r="G134" s="21">
        <f t="shared" si="5"/>
        <v>2500</v>
      </c>
      <c r="H134" s="21">
        <f t="shared" si="6"/>
        <v>2500</v>
      </c>
    </row>
    <row r="135" spans="1:8" ht="12.75">
      <c r="A135" t="s">
        <v>109</v>
      </c>
      <c r="C135">
        <v>1</v>
      </c>
      <c r="D135" t="s">
        <v>396</v>
      </c>
      <c r="E135">
        <v>1</v>
      </c>
      <c r="F135" s="8">
        <v>10000</v>
      </c>
      <c r="G135" s="21">
        <f t="shared" si="5"/>
        <v>10000</v>
      </c>
      <c r="H135" s="21">
        <f t="shared" si="6"/>
        <v>10000</v>
      </c>
    </row>
    <row r="136" spans="1:8" ht="12.75">
      <c r="A136" t="s">
        <v>472</v>
      </c>
      <c r="C136">
        <v>1</v>
      </c>
      <c r="D136" t="s">
        <v>396</v>
      </c>
      <c r="E136">
        <v>1</v>
      </c>
      <c r="F136" s="8">
        <v>15000</v>
      </c>
      <c r="G136" s="21">
        <f t="shared" si="5"/>
        <v>15000</v>
      </c>
      <c r="H136" s="21">
        <f t="shared" si="6"/>
        <v>15000</v>
      </c>
    </row>
    <row r="137" spans="2:8" ht="12.75">
      <c r="B137" t="s">
        <v>541</v>
      </c>
      <c r="G137" s="21">
        <f>SUM(G103:G124)+G125+G128+G129+G130+G136</f>
        <v>545080</v>
      </c>
      <c r="H137" s="21">
        <f>G137*B4</f>
        <v>125368.40000000001</v>
      </c>
    </row>
    <row r="138" spans="2:8" ht="12.75">
      <c r="B138" t="s">
        <v>473</v>
      </c>
      <c r="G138" s="21">
        <f>SUM(H104+H111+H124+H128+H129+H130+H131+H135+H136)</f>
        <v>544572.8</v>
      </c>
      <c r="H138" s="21">
        <f>G138*B7</f>
        <v>80596.77440000002</v>
      </c>
    </row>
    <row r="139" spans="6:10" ht="12.75">
      <c r="F139" s="25" t="s">
        <v>474</v>
      </c>
      <c r="I139" s="20">
        <f>SUM($H$103:$H$139)</f>
        <v>807937.9744000001</v>
      </c>
      <c r="J139" s="20"/>
    </row>
    <row r="140" spans="6:8" ht="12.75">
      <c r="F140" s="25"/>
      <c r="H140" s="20"/>
    </row>
    <row r="141" ht="12.75">
      <c r="A141" s="1" t="s">
        <v>475</v>
      </c>
    </row>
    <row r="142" spans="1:8" ht="12.75">
      <c r="A142" t="s">
        <v>476</v>
      </c>
      <c r="C142">
        <v>2</v>
      </c>
      <c r="D142" t="s">
        <v>477</v>
      </c>
      <c r="E142">
        <v>1</v>
      </c>
      <c r="F142" s="8">
        <v>2008</v>
      </c>
      <c r="G142" s="21">
        <f aca="true" t="shared" si="7" ref="G142:G150">C142*E142*F142</f>
        <v>4016</v>
      </c>
      <c r="H142" s="21">
        <f aca="true" t="shared" si="8" ref="H142:H150">G142</f>
        <v>4016</v>
      </c>
    </row>
    <row r="143" spans="1:8" ht="12.75">
      <c r="A143" t="s">
        <v>76</v>
      </c>
      <c r="C143">
        <v>60</v>
      </c>
      <c r="D143" t="s">
        <v>478</v>
      </c>
      <c r="E143">
        <v>2</v>
      </c>
      <c r="F143" s="8">
        <v>125</v>
      </c>
      <c r="G143" s="21">
        <f t="shared" si="7"/>
        <v>15000</v>
      </c>
      <c r="H143" s="21">
        <f t="shared" si="8"/>
        <v>15000</v>
      </c>
    </row>
    <row r="144" spans="1:8" ht="12.75">
      <c r="A144" t="s">
        <v>479</v>
      </c>
      <c r="C144">
        <v>1</v>
      </c>
      <c r="D144" t="s">
        <v>396</v>
      </c>
      <c r="E144">
        <v>1</v>
      </c>
      <c r="F144" s="8">
        <v>500</v>
      </c>
      <c r="G144" s="21">
        <f t="shared" si="7"/>
        <v>500</v>
      </c>
      <c r="H144" s="21">
        <f t="shared" si="8"/>
        <v>500</v>
      </c>
    </row>
    <row r="145" spans="1:8" ht="12.75">
      <c r="A145" t="s">
        <v>480</v>
      </c>
      <c r="C145">
        <v>2</v>
      </c>
      <c r="D145" t="s">
        <v>481</v>
      </c>
      <c r="E145">
        <v>2</v>
      </c>
      <c r="F145" s="8">
        <v>800</v>
      </c>
      <c r="G145" s="21">
        <f t="shared" si="7"/>
        <v>3200</v>
      </c>
      <c r="H145" s="21">
        <f t="shared" si="8"/>
        <v>3200</v>
      </c>
    </row>
    <row r="146" spans="1:8" ht="12.75">
      <c r="A146" t="s">
        <v>425</v>
      </c>
      <c r="G146" s="21">
        <f t="shared" si="7"/>
        <v>0</v>
      </c>
      <c r="H146" s="21">
        <f t="shared" si="8"/>
        <v>0</v>
      </c>
    </row>
    <row r="147" spans="1:8" ht="12.75">
      <c r="A147" t="s">
        <v>426</v>
      </c>
      <c r="G147" s="21">
        <f t="shared" si="7"/>
        <v>0</v>
      </c>
      <c r="H147" s="21">
        <f t="shared" si="8"/>
        <v>0</v>
      </c>
    </row>
    <row r="148" spans="1:8" ht="12.75">
      <c r="A148" t="s">
        <v>427</v>
      </c>
      <c r="C148">
        <v>1</v>
      </c>
      <c r="D148" t="s">
        <v>396</v>
      </c>
      <c r="E148">
        <v>1</v>
      </c>
      <c r="F148" s="8">
        <v>850</v>
      </c>
      <c r="G148" s="21">
        <f t="shared" si="7"/>
        <v>850</v>
      </c>
      <c r="H148" s="21">
        <f t="shared" si="8"/>
        <v>850</v>
      </c>
    </row>
    <row r="149" spans="1:8" ht="12.75">
      <c r="A149" t="s">
        <v>428</v>
      </c>
      <c r="C149">
        <v>1</v>
      </c>
      <c r="D149" t="s">
        <v>396</v>
      </c>
      <c r="E149">
        <v>1</v>
      </c>
      <c r="F149" s="8">
        <v>300</v>
      </c>
      <c r="G149" s="21">
        <f t="shared" si="7"/>
        <v>300</v>
      </c>
      <c r="H149" s="21">
        <f t="shared" si="8"/>
        <v>300</v>
      </c>
    </row>
    <row r="150" spans="1:9" ht="12.75">
      <c r="A150" s="10" t="s">
        <v>429</v>
      </c>
      <c r="B150" s="10"/>
      <c r="C150">
        <v>60</v>
      </c>
      <c r="D150" t="s">
        <v>332</v>
      </c>
      <c r="E150">
        <v>2</v>
      </c>
      <c r="F150" s="8">
        <v>100</v>
      </c>
      <c r="G150" s="21">
        <f t="shared" si="7"/>
        <v>12000</v>
      </c>
      <c r="H150" s="21">
        <f t="shared" si="8"/>
        <v>12000</v>
      </c>
      <c r="I150" s="21" t="s">
        <v>293</v>
      </c>
    </row>
    <row r="151" spans="6:10" ht="12.75">
      <c r="F151" s="25" t="s">
        <v>496</v>
      </c>
      <c r="I151" s="20">
        <f>SUM($H$142:$H$150)</f>
        <v>35866</v>
      </c>
      <c r="J151" s="20"/>
    </row>
    <row r="152" spans="6:8" ht="12.75">
      <c r="F152" s="25"/>
      <c r="H152" s="20"/>
    </row>
    <row r="153" ht="12.75">
      <c r="A153" s="1" t="s">
        <v>299</v>
      </c>
    </row>
    <row r="154" ht="12.75">
      <c r="A154" t="s">
        <v>497</v>
      </c>
    </row>
    <row r="155" spans="2:8" ht="12.75">
      <c r="B155" t="s">
        <v>320</v>
      </c>
      <c r="C155">
        <v>1</v>
      </c>
      <c r="D155" t="s">
        <v>477</v>
      </c>
      <c r="E155">
        <v>1</v>
      </c>
      <c r="F155" s="8">
        <v>2008</v>
      </c>
      <c r="G155" s="21">
        <f>C155*E155*F155</f>
        <v>2008</v>
      </c>
      <c r="H155" s="21">
        <f>G155</f>
        <v>2008</v>
      </c>
    </row>
    <row r="156" spans="2:8" ht="12.75">
      <c r="B156" t="s">
        <v>321</v>
      </c>
      <c r="C156">
        <v>1</v>
      </c>
      <c r="D156" t="s">
        <v>477</v>
      </c>
      <c r="E156">
        <v>1</v>
      </c>
      <c r="F156" s="8">
        <v>2008</v>
      </c>
      <c r="G156" s="21">
        <f>C156*E156*F156</f>
        <v>2008</v>
      </c>
      <c r="H156" s="21">
        <f>G156</f>
        <v>2008</v>
      </c>
    </row>
    <row r="157" spans="2:8" ht="12.75">
      <c r="B157" t="s">
        <v>323</v>
      </c>
      <c r="C157">
        <v>1</v>
      </c>
      <c r="D157" t="s">
        <v>477</v>
      </c>
      <c r="E157">
        <v>1</v>
      </c>
      <c r="F157" s="8">
        <v>2008</v>
      </c>
      <c r="G157" s="21">
        <f>C157*E157*F157</f>
        <v>2008</v>
      </c>
      <c r="H157" s="21">
        <f>G157</f>
        <v>2008</v>
      </c>
    </row>
    <row r="158" spans="2:8" ht="12.75">
      <c r="B158" t="s">
        <v>324</v>
      </c>
      <c r="C158">
        <v>1</v>
      </c>
      <c r="D158" t="s">
        <v>477</v>
      </c>
      <c r="E158">
        <v>1</v>
      </c>
      <c r="F158" s="8">
        <v>2008</v>
      </c>
      <c r="G158" s="21">
        <f>C158*E158*F158</f>
        <v>2008</v>
      </c>
      <c r="H158" s="21">
        <f>G158</f>
        <v>2008</v>
      </c>
    </row>
    <row r="159" ht="12.75">
      <c r="A159" t="s">
        <v>498</v>
      </c>
    </row>
    <row r="160" spans="2:8" ht="12.75">
      <c r="B160" t="s">
        <v>320</v>
      </c>
      <c r="C160">
        <v>26</v>
      </c>
      <c r="D160" t="s">
        <v>478</v>
      </c>
      <c r="E160">
        <v>1</v>
      </c>
      <c r="F160" s="8">
        <v>125</v>
      </c>
      <c r="G160" s="21">
        <f aca="true" t="shared" si="9" ref="G160:G169">C160*E160*F160</f>
        <v>3250</v>
      </c>
      <c r="H160" s="21">
        <f aca="true" t="shared" si="10" ref="H160:H169">G160</f>
        <v>3250</v>
      </c>
    </row>
    <row r="161" spans="2:8" ht="12.75">
      <c r="B161" t="s">
        <v>321</v>
      </c>
      <c r="C161">
        <v>26</v>
      </c>
      <c r="D161" t="s">
        <v>478</v>
      </c>
      <c r="E161">
        <v>1</v>
      </c>
      <c r="F161" s="8">
        <v>125</v>
      </c>
      <c r="G161" s="21">
        <f t="shared" si="9"/>
        <v>3250</v>
      </c>
      <c r="H161" s="21">
        <f t="shared" si="10"/>
        <v>3250</v>
      </c>
    </row>
    <row r="162" spans="2:8" ht="12.75">
      <c r="B162" t="s">
        <v>323</v>
      </c>
      <c r="C162">
        <v>16</v>
      </c>
      <c r="D162" t="s">
        <v>478</v>
      </c>
      <c r="E162">
        <v>1</v>
      </c>
      <c r="F162" s="8">
        <v>125</v>
      </c>
      <c r="G162" s="21">
        <f t="shared" si="9"/>
        <v>2000</v>
      </c>
      <c r="H162" s="21">
        <f t="shared" si="10"/>
        <v>2000</v>
      </c>
    </row>
    <row r="163" spans="2:8" ht="12.75">
      <c r="B163" t="s">
        <v>324</v>
      </c>
      <c r="C163">
        <v>16</v>
      </c>
      <c r="D163" t="s">
        <v>478</v>
      </c>
      <c r="E163">
        <v>1</v>
      </c>
      <c r="F163" s="8">
        <v>125</v>
      </c>
      <c r="G163" s="21">
        <f t="shared" si="9"/>
        <v>2000</v>
      </c>
      <c r="H163" s="21">
        <f t="shared" si="10"/>
        <v>2000</v>
      </c>
    </row>
    <row r="164" spans="1:8" ht="12.75">
      <c r="A164" t="s">
        <v>499</v>
      </c>
      <c r="C164">
        <v>1</v>
      </c>
      <c r="D164" t="s">
        <v>396</v>
      </c>
      <c r="E164">
        <v>1</v>
      </c>
      <c r="F164" s="8">
        <v>750</v>
      </c>
      <c r="G164" s="21">
        <f t="shared" si="9"/>
        <v>750</v>
      </c>
      <c r="H164" s="21">
        <f t="shared" si="10"/>
        <v>750</v>
      </c>
    </row>
    <row r="165" spans="1:8" ht="12.75">
      <c r="A165" t="s">
        <v>500</v>
      </c>
      <c r="C165">
        <v>32</v>
      </c>
      <c r="D165" t="s">
        <v>332</v>
      </c>
      <c r="E165">
        <v>2</v>
      </c>
      <c r="F165" s="8">
        <v>45</v>
      </c>
      <c r="G165" s="21">
        <f t="shared" si="9"/>
        <v>2880</v>
      </c>
      <c r="H165" s="21">
        <f t="shared" si="10"/>
        <v>2880</v>
      </c>
    </row>
    <row r="166" spans="1:8" ht="12.75">
      <c r="A166" t="s">
        <v>547</v>
      </c>
      <c r="G166" s="21">
        <f t="shared" si="9"/>
        <v>0</v>
      </c>
      <c r="H166" s="21">
        <f t="shared" si="10"/>
        <v>0</v>
      </c>
    </row>
    <row r="167" spans="1:8" ht="12.75">
      <c r="A167" t="s">
        <v>548</v>
      </c>
      <c r="G167" s="21">
        <f t="shared" si="9"/>
        <v>0</v>
      </c>
      <c r="H167" s="21">
        <f t="shared" si="10"/>
        <v>0</v>
      </c>
    </row>
    <row r="168" spans="1:8" ht="12.75">
      <c r="A168" t="s">
        <v>379</v>
      </c>
      <c r="G168" s="21">
        <f t="shared" si="9"/>
        <v>0</v>
      </c>
      <c r="H168" s="21">
        <f t="shared" si="10"/>
        <v>0</v>
      </c>
    </row>
    <row r="169" spans="1:8" ht="12.75">
      <c r="A169" t="s">
        <v>380</v>
      </c>
      <c r="C169">
        <v>32</v>
      </c>
      <c r="D169" t="s">
        <v>332</v>
      </c>
      <c r="E169">
        <v>4</v>
      </c>
      <c r="F169" s="8">
        <v>60</v>
      </c>
      <c r="G169" s="21">
        <f t="shared" si="9"/>
        <v>7680</v>
      </c>
      <c r="H169" s="21">
        <f t="shared" si="10"/>
        <v>7680</v>
      </c>
    </row>
    <row r="170" spans="6:10" ht="12.75">
      <c r="F170" s="25" t="s">
        <v>381</v>
      </c>
      <c r="I170" s="20">
        <f>SUM($H$154:$H$169)</f>
        <v>29842</v>
      </c>
      <c r="J170" s="20"/>
    </row>
    <row r="171" spans="6:8" ht="12.75">
      <c r="F171" s="25"/>
      <c r="H171" s="20"/>
    </row>
    <row r="172" spans="6:8" ht="12.75">
      <c r="F172" s="25"/>
      <c r="H172" s="20"/>
    </row>
    <row r="173" spans="6:10" s="1" customFormat="1" ht="12.75">
      <c r="F173" s="25"/>
      <c r="G173" s="21"/>
      <c r="H173" s="21"/>
      <c r="I173" s="20"/>
      <c r="J173" s="20"/>
    </row>
    <row r="174" spans="1:10" s="1" customFormat="1" ht="12.75">
      <c r="A174" s="14" t="s">
        <v>382</v>
      </c>
      <c r="B174" s="15"/>
      <c r="F174" s="25"/>
      <c r="G174" s="21"/>
      <c r="H174" s="20"/>
      <c r="I174" s="20"/>
      <c r="J174" s="20"/>
    </row>
    <row r="176" ht="12.75">
      <c r="A176" s="1" t="s">
        <v>301</v>
      </c>
    </row>
    <row r="177" ht="12.75">
      <c r="A177" t="s">
        <v>202</v>
      </c>
    </row>
    <row r="178" spans="2:7" ht="12.75">
      <c r="B178" t="s">
        <v>203</v>
      </c>
      <c r="C178">
        <v>7</v>
      </c>
      <c r="D178" t="s">
        <v>538</v>
      </c>
      <c r="E178">
        <v>1</v>
      </c>
      <c r="F178" s="8">
        <v>6355</v>
      </c>
      <c r="G178" s="21">
        <f>C178*E178*F178</f>
        <v>44485</v>
      </c>
    </row>
    <row r="179" spans="2:7" ht="12.75">
      <c r="B179" t="s">
        <v>204</v>
      </c>
      <c r="C179">
        <v>4</v>
      </c>
      <c r="D179" t="s">
        <v>538</v>
      </c>
      <c r="E179">
        <v>1</v>
      </c>
      <c r="F179" s="8">
        <v>6355</v>
      </c>
      <c r="G179" s="21">
        <f>C179*E179*F179</f>
        <v>25420</v>
      </c>
    </row>
    <row r="180" spans="2:7" ht="12.75">
      <c r="B180" t="s">
        <v>205</v>
      </c>
      <c r="C180">
        <v>3</v>
      </c>
      <c r="D180" t="s">
        <v>538</v>
      </c>
      <c r="E180">
        <v>1</v>
      </c>
      <c r="F180" s="8">
        <v>6355</v>
      </c>
      <c r="G180" s="21">
        <f>C180*E180*F180</f>
        <v>19065</v>
      </c>
    </row>
    <row r="181" spans="2:8" ht="12.75">
      <c r="B181" t="s">
        <v>206</v>
      </c>
      <c r="C181">
        <v>1</v>
      </c>
      <c r="D181" t="s">
        <v>396</v>
      </c>
      <c r="E181">
        <v>1</v>
      </c>
      <c r="F181" s="8">
        <v>6355</v>
      </c>
      <c r="G181" s="21">
        <f>C181*E181*F181</f>
        <v>6355</v>
      </c>
      <c r="H181" s="21">
        <f>SUM(G178:G181)</f>
        <v>95325</v>
      </c>
    </row>
    <row r="182" ht="12.75">
      <c r="A182" t="s">
        <v>207</v>
      </c>
    </row>
    <row r="183" ht="12.75">
      <c r="A183" t="s">
        <v>208</v>
      </c>
    </row>
    <row r="184" spans="2:7" ht="12.75">
      <c r="B184" t="s">
        <v>203</v>
      </c>
      <c r="C184">
        <v>3.4</v>
      </c>
      <c r="D184" t="s">
        <v>538</v>
      </c>
      <c r="E184">
        <v>1</v>
      </c>
      <c r="F184" s="8">
        <v>5094</v>
      </c>
      <c r="G184" s="21">
        <f>C184*E184*F184</f>
        <v>17319.6</v>
      </c>
    </row>
    <row r="185" spans="2:7" ht="12.75">
      <c r="B185" t="s">
        <v>209</v>
      </c>
      <c r="C185">
        <v>4</v>
      </c>
      <c r="D185" t="s">
        <v>538</v>
      </c>
      <c r="E185">
        <v>1</v>
      </c>
      <c r="F185" s="8">
        <v>5094</v>
      </c>
      <c r="G185" s="21">
        <f>C185*E185*F185</f>
        <v>20376</v>
      </c>
    </row>
    <row r="186" spans="2:7" ht="12.75">
      <c r="B186" t="s">
        <v>210</v>
      </c>
      <c r="C186">
        <v>24</v>
      </c>
      <c r="D186" t="s">
        <v>332</v>
      </c>
      <c r="E186">
        <v>1</v>
      </c>
      <c r="F186" s="8">
        <v>166</v>
      </c>
      <c r="G186" s="21">
        <f>C186*E186*F186</f>
        <v>3984</v>
      </c>
    </row>
    <row r="187" spans="2:7" ht="12.75">
      <c r="B187" t="s">
        <v>206</v>
      </c>
      <c r="C187">
        <v>1</v>
      </c>
      <c r="D187" t="s">
        <v>396</v>
      </c>
      <c r="E187">
        <v>1</v>
      </c>
      <c r="F187" s="8">
        <v>5094</v>
      </c>
      <c r="G187" s="21">
        <f>C187*E187*F187</f>
        <v>5094</v>
      </c>
    </row>
    <row r="188" spans="2:8" ht="12.75">
      <c r="B188" t="s">
        <v>211</v>
      </c>
      <c r="C188">
        <v>12</v>
      </c>
      <c r="D188" t="s">
        <v>332</v>
      </c>
      <c r="E188">
        <v>1</v>
      </c>
      <c r="F188" s="8">
        <v>450</v>
      </c>
      <c r="G188" s="21">
        <f>C188*E188*F188</f>
        <v>5400</v>
      </c>
      <c r="H188" s="21">
        <f>SUM(G184:G188)</f>
        <v>52173.6</v>
      </c>
    </row>
    <row r="189" ht="12.75">
      <c r="A189" t="s">
        <v>212</v>
      </c>
    </row>
    <row r="190" spans="2:7" ht="12.75">
      <c r="B190" t="s">
        <v>213</v>
      </c>
      <c r="C190">
        <v>1.8</v>
      </c>
      <c r="D190" t="s">
        <v>538</v>
      </c>
      <c r="E190">
        <v>1</v>
      </c>
      <c r="F190" s="8">
        <v>3411</v>
      </c>
      <c r="G190" s="21">
        <f>C190*E190*F190</f>
        <v>6139.8</v>
      </c>
    </row>
    <row r="191" spans="2:7" ht="12.75">
      <c r="B191" t="s">
        <v>209</v>
      </c>
      <c r="C191">
        <v>4</v>
      </c>
      <c r="D191" t="s">
        <v>538</v>
      </c>
      <c r="E191">
        <v>1</v>
      </c>
      <c r="F191" s="8">
        <v>3411</v>
      </c>
      <c r="G191" s="21">
        <f>C191*E191*F191</f>
        <v>13644</v>
      </c>
    </row>
    <row r="192" spans="2:7" ht="12.75">
      <c r="B192" t="s">
        <v>214</v>
      </c>
      <c r="C192">
        <v>24</v>
      </c>
      <c r="D192" t="s">
        <v>332</v>
      </c>
      <c r="E192">
        <v>1</v>
      </c>
      <c r="F192" s="8">
        <v>135</v>
      </c>
      <c r="G192" s="21">
        <f>C192*E192*F192</f>
        <v>3240</v>
      </c>
    </row>
    <row r="193" spans="2:7" ht="12.75">
      <c r="B193" t="s">
        <v>206</v>
      </c>
      <c r="C193">
        <v>1</v>
      </c>
      <c r="D193" t="s">
        <v>396</v>
      </c>
      <c r="E193">
        <v>1</v>
      </c>
      <c r="F193" s="8">
        <v>3411</v>
      </c>
      <c r="G193" s="21">
        <f>C193*E193*F193</f>
        <v>3411</v>
      </c>
    </row>
    <row r="194" spans="2:8" ht="12.75">
      <c r="B194" t="s">
        <v>215</v>
      </c>
      <c r="C194">
        <v>24</v>
      </c>
      <c r="D194" t="s">
        <v>332</v>
      </c>
      <c r="E194">
        <v>1</v>
      </c>
      <c r="F194" s="8">
        <v>350</v>
      </c>
      <c r="G194" s="21">
        <f>C194*E194*F194</f>
        <v>8400</v>
      </c>
      <c r="H194" s="21">
        <f>SUM(G190:G194)</f>
        <v>34834.8</v>
      </c>
    </row>
    <row r="195" ht="12.75">
      <c r="A195" t="s">
        <v>216</v>
      </c>
    </row>
    <row r="196" spans="2:7" ht="12.75">
      <c r="B196" t="s">
        <v>203</v>
      </c>
      <c r="C196">
        <v>6</v>
      </c>
      <c r="D196" t="s">
        <v>538</v>
      </c>
      <c r="E196">
        <v>1</v>
      </c>
      <c r="F196" s="8">
        <v>1200</v>
      </c>
      <c r="G196" s="21">
        <f>C196*E196*F196</f>
        <v>7200</v>
      </c>
    </row>
    <row r="197" spans="2:7" ht="12.75">
      <c r="B197" t="s">
        <v>204</v>
      </c>
      <c r="C197">
        <v>4</v>
      </c>
      <c r="D197" t="s">
        <v>538</v>
      </c>
      <c r="E197">
        <v>1</v>
      </c>
      <c r="F197" s="8">
        <v>1200</v>
      </c>
      <c r="G197" s="21">
        <f>C197*E197*F197</f>
        <v>4800</v>
      </c>
    </row>
    <row r="198" spans="2:8" ht="12.75">
      <c r="B198" t="s">
        <v>205</v>
      </c>
      <c r="C198">
        <v>2</v>
      </c>
      <c r="D198" t="s">
        <v>538</v>
      </c>
      <c r="E198">
        <v>1</v>
      </c>
      <c r="F198" s="8">
        <v>1200</v>
      </c>
      <c r="G198" s="21">
        <f>C198*E198*F198</f>
        <v>2400</v>
      </c>
      <c r="H198" s="21">
        <f>SUM(G196:G198)</f>
        <v>14400</v>
      </c>
    </row>
    <row r="199" ht="12.75">
      <c r="A199" t="s">
        <v>412</v>
      </c>
    </row>
    <row r="200" spans="2:7" ht="12.75">
      <c r="B200" t="s">
        <v>413</v>
      </c>
      <c r="C200">
        <v>6</v>
      </c>
      <c r="D200" t="s">
        <v>538</v>
      </c>
      <c r="E200">
        <v>1</v>
      </c>
      <c r="F200" s="21">
        <v>750</v>
      </c>
      <c r="G200" s="21">
        <f>C200*E200*F200</f>
        <v>4500</v>
      </c>
    </row>
    <row r="201" spans="2:7" ht="12.75">
      <c r="B201" t="s">
        <v>204</v>
      </c>
      <c r="C201">
        <v>4</v>
      </c>
      <c r="D201" t="s">
        <v>538</v>
      </c>
      <c r="E201">
        <v>1</v>
      </c>
      <c r="F201" s="21">
        <v>750</v>
      </c>
      <c r="G201" s="21">
        <f>C201*E201*F201</f>
        <v>3000</v>
      </c>
    </row>
    <row r="202" spans="2:8" ht="12.75">
      <c r="B202" t="s">
        <v>205</v>
      </c>
      <c r="C202">
        <v>1</v>
      </c>
      <c r="D202" t="s">
        <v>327</v>
      </c>
      <c r="E202">
        <v>1</v>
      </c>
      <c r="F202" s="21">
        <v>750</v>
      </c>
      <c r="G202" s="21">
        <f>C202*E202*F202</f>
        <v>750</v>
      </c>
      <c r="H202" s="21">
        <f>SUM(G200:G202)</f>
        <v>8250</v>
      </c>
    </row>
    <row r="203" ht="12.75">
      <c r="A203" t="s">
        <v>414</v>
      </c>
    </row>
    <row r="204" spans="2:7" ht="12.75">
      <c r="B204" t="s">
        <v>413</v>
      </c>
      <c r="C204">
        <v>5</v>
      </c>
      <c r="D204" t="s">
        <v>332</v>
      </c>
      <c r="E204">
        <v>12</v>
      </c>
      <c r="F204" s="47">
        <v>21.43</v>
      </c>
      <c r="G204" s="21">
        <f>C204*E204*F204</f>
        <v>1285.8</v>
      </c>
    </row>
    <row r="205" spans="2:7" ht="12.75">
      <c r="B205" t="s">
        <v>204</v>
      </c>
      <c r="C205">
        <v>20</v>
      </c>
      <c r="D205" t="s">
        <v>332</v>
      </c>
      <c r="E205">
        <v>14</v>
      </c>
      <c r="F205" s="47">
        <v>21.43</v>
      </c>
      <c r="G205" s="21">
        <f>C205*E205*F205</f>
        <v>6000.4</v>
      </c>
    </row>
    <row r="206" spans="2:7" ht="12.75">
      <c r="B206" t="s">
        <v>415</v>
      </c>
      <c r="C206">
        <v>4</v>
      </c>
      <c r="D206" t="s">
        <v>332</v>
      </c>
      <c r="E206">
        <v>18</v>
      </c>
      <c r="F206" s="47">
        <v>21.43</v>
      </c>
      <c r="G206" s="21">
        <f>C206*E206*F206</f>
        <v>1542.96</v>
      </c>
    </row>
    <row r="207" spans="2:7" ht="12.75">
      <c r="B207" t="s">
        <v>205</v>
      </c>
      <c r="C207">
        <v>3</v>
      </c>
      <c r="D207" t="s">
        <v>332</v>
      </c>
      <c r="E207">
        <v>12</v>
      </c>
      <c r="F207" s="47">
        <v>21.43</v>
      </c>
      <c r="G207" s="21">
        <f>C207*E207*F207</f>
        <v>771.48</v>
      </c>
    </row>
    <row r="208" spans="2:7" ht="12.75">
      <c r="B208" t="s">
        <v>416</v>
      </c>
      <c r="C208">
        <v>8</v>
      </c>
      <c r="D208" t="s">
        <v>332</v>
      </c>
      <c r="E208">
        <v>1</v>
      </c>
      <c r="F208" s="8">
        <v>40</v>
      </c>
      <c r="G208" s="21">
        <f>C208*E208*F208</f>
        <v>320</v>
      </c>
    </row>
    <row r="209" spans="2:8" ht="12.75">
      <c r="B209" t="s">
        <v>417</v>
      </c>
      <c r="C209">
        <v>1</v>
      </c>
      <c r="D209" t="s">
        <v>396</v>
      </c>
      <c r="E209" s="45"/>
      <c r="F209" s="8">
        <f>SUM(G204:G208)</f>
        <v>9920.64</v>
      </c>
      <c r="G209" s="21">
        <f>F209*B8</f>
        <v>992.064</v>
      </c>
      <c r="H209" s="21">
        <f>SUM(G204:G209)</f>
        <v>10912.704</v>
      </c>
    </row>
    <row r="210" ht="12.75">
      <c r="A210" t="s">
        <v>221</v>
      </c>
    </row>
    <row r="211" spans="2:7" ht="12.75">
      <c r="B211" t="s">
        <v>203</v>
      </c>
      <c r="C211">
        <v>7</v>
      </c>
      <c r="D211" t="s">
        <v>538</v>
      </c>
      <c r="E211">
        <v>1</v>
      </c>
      <c r="F211" s="21">
        <v>2100</v>
      </c>
      <c r="G211" s="21">
        <f>C211*E211*F211</f>
        <v>14700</v>
      </c>
    </row>
    <row r="212" spans="2:7" ht="12.75">
      <c r="B212" t="s">
        <v>204</v>
      </c>
      <c r="C212">
        <v>4</v>
      </c>
      <c r="D212" t="s">
        <v>538</v>
      </c>
      <c r="E212">
        <v>1</v>
      </c>
      <c r="F212" s="21">
        <v>2100</v>
      </c>
      <c r="G212" s="21">
        <f>C212*E212*F212</f>
        <v>8400</v>
      </c>
    </row>
    <row r="213" spans="2:7" ht="12.75">
      <c r="B213" t="s">
        <v>205</v>
      </c>
      <c r="C213">
        <v>4</v>
      </c>
      <c r="D213" t="s">
        <v>538</v>
      </c>
      <c r="E213">
        <v>1</v>
      </c>
      <c r="F213" s="21">
        <v>2100</v>
      </c>
      <c r="G213" s="21">
        <f>C213*E213*F213</f>
        <v>8400</v>
      </c>
    </row>
    <row r="214" spans="2:8" ht="12.75">
      <c r="B214" t="s">
        <v>222</v>
      </c>
      <c r="C214">
        <v>7</v>
      </c>
      <c r="D214" t="s">
        <v>538</v>
      </c>
      <c r="E214">
        <v>1</v>
      </c>
      <c r="F214" s="21">
        <v>800</v>
      </c>
      <c r="G214" s="21">
        <f>C214*E214*F214</f>
        <v>5600</v>
      </c>
      <c r="H214" s="21">
        <f>SUM(G211:G214)</f>
        <v>37100</v>
      </c>
    </row>
    <row r="215" spans="1:6" ht="12.75">
      <c r="A215" t="s">
        <v>229</v>
      </c>
      <c r="F215" s="21"/>
    </row>
    <row r="216" spans="2:7" ht="12.75">
      <c r="B216" t="s">
        <v>203</v>
      </c>
      <c r="C216">
        <v>6</v>
      </c>
      <c r="D216" t="s">
        <v>538</v>
      </c>
      <c r="E216">
        <v>1</v>
      </c>
      <c r="F216" s="21">
        <v>1300</v>
      </c>
      <c r="G216" s="21">
        <f>C216*E216*F216</f>
        <v>7800</v>
      </c>
    </row>
    <row r="217" spans="2:7" ht="12.75">
      <c r="B217" t="s">
        <v>204</v>
      </c>
      <c r="C217">
        <v>4</v>
      </c>
      <c r="D217" t="s">
        <v>538</v>
      </c>
      <c r="E217">
        <v>1</v>
      </c>
      <c r="F217" s="21">
        <v>1300</v>
      </c>
      <c r="G217" s="21">
        <f>C217*E217*F217</f>
        <v>5200</v>
      </c>
    </row>
    <row r="218" spans="2:8" ht="12.75">
      <c r="B218" t="s">
        <v>205</v>
      </c>
      <c r="C218">
        <v>4</v>
      </c>
      <c r="D218" t="s">
        <v>538</v>
      </c>
      <c r="E218">
        <v>1</v>
      </c>
      <c r="F218" s="21">
        <v>1300</v>
      </c>
      <c r="G218" s="21">
        <f>C218*E218*F218</f>
        <v>5200</v>
      </c>
      <c r="H218" s="21">
        <f>SUM(G216:G218)</f>
        <v>18200</v>
      </c>
    </row>
    <row r="219" spans="1:8" ht="12.75">
      <c r="A219" t="s">
        <v>230</v>
      </c>
      <c r="C219">
        <v>1</v>
      </c>
      <c r="D219" t="s">
        <v>231</v>
      </c>
      <c r="E219">
        <v>1</v>
      </c>
      <c r="F219" s="8">
        <v>15000</v>
      </c>
      <c r="G219" s="21">
        <f>C219*E219*F219</f>
        <v>15000</v>
      </c>
      <c r="H219" s="21">
        <f>G219</f>
        <v>15000</v>
      </c>
    </row>
    <row r="220" ht="12.75">
      <c r="A220" t="s">
        <v>232</v>
      </c>
    </row>
    <row r="221" ht="12.75">
      <c r="A221" t="s">
        <v>233</v>
      </c>
    </row>
    <row r="222" spans="2:7" ht="12.75">
      <c r="B222" t="s">
        <v>413</v>
      </c>
      <c r="C222">
        <v>30</v>
      </c>
      <c r="D222" t="s">
        <v>332</v>
      </c>
      <c r="E222">
        <v>12</v>
      </c>
      <c r="F222" s="47">
        <v>7.15</v>
      </c>
      <c r="G222" s="21">
        <f>C222*E222*F222</f>
        <v>2574</v>
      </c>
    </row>
    <row r="223" spans="2:7" ht="12.75">
      <c r="B223" t="s">
        <v>204</v>
      </c>
      <c r="C223">
        <v>20</v>
      </c>
      <c r="D223" t="s">
        <v>332</v>
      </c>
      <c r="E223">
        <v>14</v>
      </c>
      <c r="F223" s="47">
        <v>7.15</v>
      </c>
      <c r="G223" s="21">
        <f>C223*E223*F223</f>
        <v>2002</v>
      </c>
    </row>
    <row r="224" spans="2:7" ht="12.75">
      <c r="B224" t="s">
        <v>205</v>
      </c>
      <c r="C224">
        <v>10</v>
      </c>
      <c r="D224" t="s">
        <v>332</v>
      </c>
      <c r="E224">
        <v>12</v>
      </c>
      <c r="F224" s="47">
        <v>7.15</v>
      </c>
      <c r="G224" s="21">
        <f>C224*E224*F224</f>
        <v>858</v>
      </c>
    </row>
    <row r="225" spans="2:8" ht="12.75">
      <c r="B225" t="s">
        <v>415</v>
      </c>
      <c r="C225">
        <v>9</v>
      </c>
      <c r="D225" t="s">
        <v>332</v>
      </c>
      <c r="E225">
        <v>12</v>
      </c>
      <c r="F225" s="47">
        <v>7.15</v>
      </c>
      <c r="G225" s="21">
        <f>C225*E225*F225</f>
        <v>772.2</v>
      </c>
      <c r="H225"/>
    </row>
    <row r="226" spans="2:8" ht="12.75">
      <c r="B226" t="s">
        <v>417</v>
      </c>
      <c r="C226">
        <v>1</v>
      </c>
      <c r="D226" t="s">
        <v>396</v>
      </c>
      <c r="E226">
        <v>1</v>
      </c>
      <c r="F226" s="8">
        <f>SUM(G222:G224)</f>
        <v>5434</v>
      </c>
      <c r="G226" s="21">
        <f>B8*F226</f>
        <v>543.4</v>
      </c>
      <c r="H226" s="21">
        <f>SUM(G222:G226)</f>
        <v>6749.599999999999</v>
      </c>
    </row>
    <row r="227" spans="1:8" ht="12.75">
      <c r="A227" t="s">
        <v>234</v>
      </c>
      <c r="H227"/>
    </row>
    <row r="228" spans="2:7" ht="12.75">
      <c r="B228" t="s">
        <v>413</v>
      </c>
      <c r="C228">
        <v>3</v>
      </c>
      <c r="D228" t="s">
        <v>332</v>
      </c>
      <c r="E228">
        <v>12</v>
      </c>
      <c r="F228" s="47">
        <v>7.15</v>
      </c>
      <c r="G228" s="21">
        <f>C228*E228*F228</f>
        <v>257.40000000000003</v>
      </c>
    </row>
    <row r="229" spans="2:7" ht="12.75">
      <c r="B229" t="s">
        <v>204</v>
      </c>
      <c r="C229">
        <v>20</v>
      </c>
      <c r="D229" t="s">
        <v>332</v>
      </c>
      <c r="E229">
        <v>14</v>
      </c>
      <c r="F229" s="47">
        <v>7.15</v>
      </c>
      <c r="G229" s="21">
        <f>C229*E229*F229</f>
        <v>2002</v>
      </c>
    </row>
    <row r="230" spans="2:7" ht="12.75">
      <c r="B230" t="s">
        <v>415</v>
      </c>
      <c r="C230">
        <v>4</v>
      </c>
      <c r="D230" t="s">
        <v>332</v>
      </c>
      <c r="E230">
        <v>18</v>
      </c>
      <c r="F230" s="47">
        <v>7.15</v>
      </c>
      <c r="G230" s="21">
        <f>C230*E230*F230</f>
        <v>514.8000000000001</v>
      </c>
    </row>
    <row r="231" spans="2:8" ht="12.75">
      <c r="B231" t="s">
        <v>417</v>
      </c>
      <c r="C231">
        <v>1</v>
      </c>
      <c r="D231" t="s">
        <v>396</v>
      </c>
      <c r="E231">
        <v>1</v>
      </c>
      <c r="F231" s="8">
        <f>SUM(G228:G230)</f>
        <v>2774.2000000000003</v>
      </c>
      <c r="G231" s="21">
        <f>B8*F231</f>
        <v>277.42</v>
      </c>
      <c r="H231" s="21">
        <f>SUM(G228:G231)</f>
        <v>3051.6200000000003</v>
      </c>
    </row>
    <row r="232" ht="12.75">
      <c r="A232" t="s">
        <v>235</v>
      </c>
    </row>
    <row r="233" spans="2:7" ht="12.75">
      <c r="B233" t="s">
        <v>204</v>
      </c>
      <c r="C233">
        <v>20</v>
      </c>
      <c r="D233" t="s">
        <v>332</v>
      </c>
      <c r="E233">
        <v>14</v>
      </c>
      <c r="F233" s="47">
        <v>7.15</v>
      </c>
      <c r="G233" s="21">
        <f>C233*E233*F233</f>
        <v>2002</v>
      </c>
    </row>
    <row r="234" spans="2:8" ht="12.75">
      <c r="B234" t="s">
        <v>415</v>
      </c>
      <c r="C234">
        <v>4</v>
      </c>
      <c r="D234" t="s">
        <v>332</v>
      </c>
      <c r="E234">
        <v>18</v>
      </c>
      <c r="F234" s="47">
        <v>7.15</v>
      </c>
      <c r="G234" s="21">
        <f>C234*E234*F234</f>
        <v>514.8000000000001</v>
      </c>
      <c r="H234"/>
    </row>
    <row r="235" spans="2:8" ht="12.75">
      <c r="B235" t="s">
        <v>417</v>
      </c>
      <c r="C235">
        <v>1</v>
      </c>
      <c r="D235" t="s">
        <v>396</v>
      </c>
      <c r="E235">
        <v>1</v>
      </c>
      <c r="F235" s="8">
        <f>SUM(G232:G234)</f>
        <v>2516.8</v>
      </c>
      <c r="G235" s="21">
        <f>B8*F235</f>
        <v>251.68000000000004</v>
      </c>
      <c r="H235" s="21">
        <f>SUM(G233:G235)</f>
        <v>2768.48</v>
      </c>
    </row>
    <row r="236" spans="1:8" ht="12.75">
      <c r="A236" t="s">
        <v>236</v>
      </c>
      <c r="C236">
        <v>4</v>
      </c>
      <c r="D236" t="s">
        <v>538</v>
      </c>
      <c r="E236">
        <v>1</v>
      </c>
      <c r="F236" s="8">
        <v>1250</v>
      </c>
      <c r="G236" s="21">
        <f>C236*E236*F236</f>
        <v>5000</v>
      </c>
      <c r="H236" s="21">
        <f>G236</f>
        <v>5000</v>
      </c>
    </row>
    <row r="237" spans="1:8" ht="12.75">
      <c r="A237" t="s">
        <v>237</v>
      </c>
      <c r="G237" s="21">
        <f>C237*E237*F237</f>
        <v>0</v>
      </c>
      <c r="H237" s="21">
        <f>G237</f>
        <v>0</v>
      </c>
    </row>
    <row r="239" spans="2:8" ht="12.75">
      <c r="B239" t="s">
        <v>541</v>
      </c>
      <c r="G239" s="21">
        <f>SUM(H177:H237)</f>
        <v>303765.804</v>
      </c>
      <c r="H239" s="21">
        <f>B4*G239</f>
        <v>69866.13492</v>
      </c>
    </row>
    <row r="240" spans="2:8" ht="12.75">
      <c r="B240" t="s">
        <v>139</v>
      </c>
      <c r="G240" s="21">
        <f>SUM(H177:H194)</f>
        <v>182333.40000000002</v>
      </c>
      <c r="H240" s="21">
        <f>B6*G240</f>
        <v>26438.343</v>
      </c>
    </row>
    <row r="241" spans="6:10" ht="12.75">
      <c r="F241" s="25" t="s">
        <v>238</v>
      </c>
      <c r="I241" s="20">
        <f>SUM(H177:H241)</f>
        <v>400070.28192</v>
      </c>
      <c r="J241" s="20"/>
    </row>
    <row r="242" spans="6:10" ht="12.75">
      <c r="F242" s="25"/>
      <c r="I242" s="20"/>
      <c r="J242" s="20"/>
    </row>
    <row r="243" ht="12.75">
      <c r="A243" s="1" t="s">
        <v>239</v>
      </c>
    </row>
    <row r="244" spans="1:8" ht="12.75">
      <c r="A244" t="s">
        <v>240</v>
      </c>
      <c r="C244">
        <v>24</v>
      </c>
      <c r="D244" t="s">
        <v>332</v>
      </c>
      <c r="E244">
        <v>4</v>
      </c>
      <c r="F244" s="47">
        <v>133</v>
      </c>
      <c r="G244" s="21">
        <f>C244*E244*F244</f>
        <v>12768</v>
      </c>
      <c r="H244" s="8">
        <f>SUM(G244:G244)</f>
        <v>12768</v>
      </c>
    </row>
    <row r="245" spans="1:8" ht="12.75">
      <c r="A245" t="s">
        <v>241</v>
      </c>
      <c r="C245">
        <v>300</v>
      </c>
      <c r="D245" t="s">
        <v>242</v>
      </c>
      <c r="E245">
        <v>14</v>
      </c>
      <c r="F245" s="47">
        <v>8.13</v>
      </c>
      <c r="G245" s="21">
        <f>C245*E245*F245</f>
        <v>34146</v>
      </c>
      <c r="H245" s="21">
        <f>SUM(G245:G245)</f>
        <v>34146</v>
      </c>
    </row>
    <row r="246" spans="1:8" ht="12.75">
      <c r="A246" s="2" t="s">
        <v>424</v>
      </c>
      <c r="C246">
        <v>1</v>
      </c>
      <c r="D246" t="s">
        <v>396</v>
      </c>
      <c r="E246">
        <v>1</v>
      </c>
      <c r="F246" s="8">
        <f>SUM(H244:H245)</f>
        <v>46914</v>
      </c>
      <c r="G246" s="21">
        <f>F246*0.1</f>
        <v>4691.400000000001</v>
      </c>
      <c r="H246" s="21">
        <f>F246</f>
        <v>46914</v>
      </c>
    </row>
    <row r="247" ht="12.75">
      <c r="A247" s="2"/>
    </row>
    <row r="248" spans="2:8" ht="12.75">
      <c r="B248" t="s">
        <v>541</v>
      </c>
      <c r="G248" s="21">
        <f>SUM(H244:H245)</f>
        <v>46914</v>
      </c>
      <c r="H248" s="21">
        <f>B4*G248</f>
        <v>10790.220000000001</v>
      </c>
    </row>
    <row r="249" spans="2:8" ht="12.75">
      <c r="B249" t="s">
        <v>77</v>
      </c>
      <c r="G249"/>
      <c r="H249"/>
    </row>
    <row r="250" spans="6:10" ht="12.75">
      <c r="F250" s="25" t="s">
        <v>73</v>
      </c>
      <c r="I250" s="20">
        <f>SUM(H244:H249)</f>
        <v>104618.22</v>
      </c>
      <c r="J250" s="20"/>
    </row>
    <row r="251" spans="6:10" ht="12.75">
      <c r="F251" s="25"/>
      <c r="I251" s="20"/>
      <c r="J251" s="20"/>
    </row>
    <row r="252" ht="12.75">
      <c r="A252" s="1" t="s">
        <v>303</v>
      </c>
    </row>
    <row r="253" ht="12.75">
      <c r="A253" t="s">
        <v>243</v>
      </c>
    </row>
    <row r="254" spans="2:7" ht="12.75">
      <c r="B254" t="s">
        <v>203</v>
      </c>
      <c r="C254">
        <v>6</v>
      </c>
      <c r="D254" t="s">
        <v>538</v>
      </c>
      <c r="E254">
        <v>1</v>
      </c>
      <c r="F254" s="8">
        <v>2750</v>
      </c>
      <c r="G254" s="21">
        <f>C254*E254*F254</f>
        <v>16500</v>
      </c>
    </row>
    <row r="255" spans="2:8" ht="12.75">
      <c r="B255" t="s">
        <v>204</v>
      </c>
      <c r="C255">
        <v>4</v>
      </c>
      <c r="D255" t="s">
        <v>538</v>
      </c>
      <c r="E255">
        <v>1</v>
      </c>
      <c r="F255" s="8">
        <v>2750</v>
      </c>
      <c r="G255" s="21">
        <f>C255*E255*F255</f>
        <v>11000</v>
      </c>
      <c r="H255" s="21">
        <f>SUM(G254:G255)</f>
        <v>27500</v>
      </c>
    </row>
    <row r="256" spans="1:8" ht="12.75">
      <c r="A256" t="s">
        <v>244</v>
      </c>
      <c r="G256"/>
      <c r="H256"/>
    </row>
    <row r="257" spans="1:8" ht="12.75">
      <c r="A257" t="s">
        <v>430</v>
      </c>
      <c r="C257">
        <v>30</v>
      </c>
      <c r="D257" t="s">
        <v>332</v>
      </c>
      <c r="E257">
        <v>12</v>
      </c>
      <c r="F257" s="47">
        <v>9.29</v>
      </c>
      <c r="G257" s="21">
        <f>C257*E257*F257</f>
        <v>3344.3999999999996</v>
      </c>
      <c r="H257"/>
    </row>
    <row r="258" spans="2:7" ht="12.75">
      <c r="B258" t="s">
        <v>204</v>
      </c>
      <c r="C258">
        <v>20</v>
      </c>
      <c r="D258" t="s">
        <v>332</v>
      </c>
      <c r="E258">
        <v>14</v>
      </c>
      <c r="F258" s="47">
        <v>9.29</v>
      </c>
      <c r="G258" s="21">
        <f>C258*E258*F258</f>
        <v>2601.2</v>
      </c>
    </row>
    <row r="259" spans="2:8" ht="12.75">
      <c r="B259" t="s">
        <v>466</v>
      </c>
      <c r="C259">
        <v>1</v>
      </c>
      <c r="D259" t="s">
        <v>396</v>
      </c>
      <c r="E259">
        <v>1</v>
      </c>
      <c r="F259" s="21">
        <f>SUM(G257:G258)</f>
        <v>5945.599999999999</v>
      </c>
      <c r="G259" s="21">
        <f>F259*B8</f>
        <v>594.56</v>
      </c>
      <c r="H259" s="21">
        <f>SUM(G257:G259)</f>
        <v>6540.16</v>
      </c>
    </row>
    <row r="260" spans="1:8" ht="12.75">
      <c r="A260" t="s">
        <v>431</v>
      </c>
      <c r="C260">
        <v>1</v>
      </c>
      <c r="D260" t="s">
        <v>396</v>
      </c>
      <c r="E260">
        <v>1</v>
      </c>
      <c r="F260" s="8">
        <v>1000</v>
      </c>
      <c r="G260" s="21">
        <f>C260*E260*F260</f>
        <v>1000</v>
      </c>
      <c r="H260" s="21">
        <f>G260</f>
        <v>1000</v>
      </c>
    </row>
    <row r="261" spans="1:8" ht="12.75">
      <c r="A261" t="s">
        <v>432</v>
      </c>
      <c r="C261">
        <v>1</v>
      </c>
      <c r="D261" t="s">
        <v>396</v>
      </c>
      <c r="E261">
        <v>1</v>
      </c>
      <c r="F261" s="8">
        <v>500</v>
      </c>
      <c r="G261" s="21">
        <f>C261*E261*F261</f>
        <v>500</v>
      </c>
      <c r="H261" s="21">
        <f>G261</f>
        <v>500</v>
      </c>
    </row>
    <row r="262" spans="1:8" ht="12.75">
      <c r="A262" t="s">
        <v>433</v>
      </c>
      <c r="C262">
        <v>10</v>
      </c>
      <c r="D262" t="s">
        <v>538</v>
      </c>
      <c r="E262">
        <v>1</v>
      </c>
      <c r="F262" s="8">
        <v>150</v>
      </c>
      <c r="G262" s="21">
        <f>C262*E262*F262</f>
        <v>1500</v>
      </c>
      <c r="H262" s="21">
        <f>G262</f>
        <v>1500</v>
      </c>
    </row>
    <row r="263" spans="1:8" ht="12.75">
      <c r="A263" t="s">
        <v>110</v>
      </c>
      <c r="C263">
        <v>1</v>
      </c>
      <c r="D263" t="s">
        <v>396</v>
      </c>
      <c r="E263">
        <v>1</v>
      </c>
      <c r="F263" s="8">
        <v>750</v>
      </c>
      <c r="G263" s="21">
        <f>C263*E263*F263</f>
        <v>750</v>
      </c>
      <c r="H263" s="21">
        <f>G263</f>
        <v>750</v>
      </c>
    </row>
    <row r="265" spans="2:8" ht="12.75">
      <c r="B265" t="s">
        <v>407</v>
      </c>
      <c r="G265" s="21">
        <f>SUM(H255:H259)</f>
        <v>34040.16</v>
      </c>
      <c r="H265" s="21">
        <f>B4*G265</f>
        <v>7829.2368000000015</v>
      </c>
    </row>
    <row r="266" spans="6:10" ht="12.75">
      <c r="F266" s="25" t="s">
        <v>434</v>
      </c>
      <c r="I266" s="20">
        <f>SUM(H253:H266)</f>
        <v>45619.3968</v>
      </c>
      <c r="J266" s="20"/>
    </row>
    <row r="267" spans="6:10" ht="12.75">
      <c r="F267" s="25"/>
      <c r="I267" s="20"/>
      <c r="J267" s="20"/>
    </row>
    <row r="268" spans="1:10" ht="12.75">
      <c r="A268" s="1" t="s">
        <v>508</v>
      </c>
      <c r="H268" s="8"/>
      <c r="I268" s="8"/>
      <c r="J268" s="8"/>
    </row>
    <row r="269" ht="12.75">
      <c r="A269" t="s">
        <v>435</v>
      </c>
    </row>
    <row r="270" spans="2:7" ht="12.75">
      <c r="B270" t="s">
        <v>413</v>
      </c>
      <c r="C270">
        <v>20</v>
      </c>
      <c r="D270" t="s">
        <v>332</v>
      </c>
      <c r="E270">
        <v>12</v>
      </c>
      <c r="F270" s="47">
        <v>25</v>
      </c>
      <c r="G270" s="21">
        <f>C270*E270*F270</f>
        <v>6000</v>
      </c>
    </row>
    <row r="271" spans="2:8" ht="12.75">
      <c r="B271" t="s">
        <v>204</v>
      </c>
      <c r="C271">
        <v>20</v>
      </c>
      <c r="D271" t="s">
        <v>332</v>
      </c>
      <c r="E271">
        <v>14</v>
      </c>
      <c r="F271" s="47">
        <v>25</v>
      </c>
      <c r="G271" s="21">
        <f>C271*E271*F271</f>
        <v>7000</v>
      </c>
      <c r="H271"/>
    </row>
    <row r="272" spans="2:8" ht="12.75">
      <c r="B272" t="s">
        <v>415</v>
      </c>
      <c r="C272">
        <v>4</v>
      </c>
      <c r="D272" t="s">
        <v>332</v>
      </c>
      <c r="E272">
        <v>18</v>
      </c>
      <c r="F272" s="47">
        <v>25</v>
      </c>
      <c r="G272" s="21">
        <f>C272*E272*F272</f>
        <v>1800</v>
      </c>
      <c r="H272"/>
    </row>
    <row r="273" spans="2:8" ht="12.75">
      <c r="B273" t="s">
        <v>466</v>
      </c>
      <c r="C273">
        <v>1</v>
      </c>
      <c r="D273" t="s">
        <v>396</v>
      </c>
      <c r="E273">
        <v>1</v>
      </c>
      <c r="F273" s="21">
        <f>SUM(G270:G272)</f>
        <v>14800</v>
      </c>
      <c r="G273" s="21">
        <f>F273*B8</f>
        <v>1480</v>
      </c>
      <c r="H273" s="21">
        <f>SUM(G270:G273)</f>
        <v>16280</v>
      </c>
    </row>
    <row r="274" ht="12.75">
      <c r="A274" t="s">
        <v>436</v>
      </c>
    </row>
    <row r="275" spans="2:7" ht="12.75">
      <c r="B275" t="s">
        <v>413</v>
      </c>
      <c r="C275">
        <v>20</v>
      </c>
      <c r="D275" t="s">
        <v>332</v>
      </c>
      <c r="E275">
        <v>12</v>
      </c>
      <c r="F275" s="47">
        <v>21.43</v>
      </c>
      <c r="G275" s="21">
        <f>C275*E275*F275</f>
        <v>5143.2</v>
      </c>
    </row>
    <row r="276" spans="2:8" ht="12.75">
      <c r="B276" t="s">
        <v>204</v>
      </c>
      <c r="C276">
        <v>20</v>
      </c>
      <c r="D276" t="s">
        <v>332</v>
      </c>
      <c r="E276">
        <v>14</v>
      </c>
      <c r="F276" s="47">
        <v>21.43</v>
      </c>
      <c r="G276" s="21">
        <f>C276*E276*F276</f>
        <v>6000.4</v>
      </c>
      <c r="H276"/>
    </row>
    <row r="277" spans="2:7" ht="12.75">
      <c r="B277" t="s">
        <v>415</v>
      </c>
      <c r="C277">
        <v>4</v>
      </c>
      <c r="D277" t="s">
        <v>332</v>
      </c>
      <c r="E277">
        <v>18</v>
      </c>
      <c r="F277" s="47">
        <v>21.43</v>
      </c>
      <c r="G277" s="21">
        <f>C277*E277*F277</f>
        <v>1542.96</v>
      </c>
    </row>
    <row r="278" spans="2:8" ht="12.75">
      <c r="B278" t="s">
        <v>417</v>
      </c>
      <c r="C278">
        <v>1</v>
      </c>
      <c r="D278" t="s">
        <v>396</v>
      </c>
      <c r="E278">
        <v>1</v>
      </c>
      <c r="F278" s="21">
        <f>SUM(G275:G277)</f>
        <v>12686.559999999998</v>
      </c>
      <c r="G278" s="21">
        <f>F278*B8</f>
        <v>1268.656</v>
      </c>
      <c r="H278" s="21">
        <f>SUM(G275:G278)</f>
        <v>13955.215999999997</v>
      </c>
    </row>
    <row r="279" spans="1:8" ht="12.75">
      <c r="A279" t="s">
        <v>437</v>
      </c>
      <c r="C279">
        <v>1</v>
      </c>
      <c r="D279" t="s">
        <v>396</v>
      </c>
      <c r="E279">
        <v>1</v>
      </c>
      <c r="F279" s="8">
        <v>50000</v>
      </c>
      <c r="G279" s="21">
        <f>F279</f>
        <v>50000</v>
      </c>
      <c r="H279" s="21">
        <f>G279</f>
        <v>50000</v>
      </c>
    </row>
    <row r="280" ht="12.75">
      <c r="A280" t="s">
        <v>438</v>
      </c>
    </row>
    <row r="281" ht="12.75">
      <c r="A281" t="s">
        <v>439</v>
      </c>
    </row>
    <row r="282" spans="2:7" ht="12.75">
      <c r="B282" t="s">
        <v>413</v>
      </c>
      <c r="C282">
        <v>10</v>
      </c>
      <c r="D282" t="s">
        <v>332</v>
      </c>
      <c r="E282">
        <v>12</v>
      </c>
      <c r="F282" s="47">
        <v>21.43</v>
      </c>
      <c r="G282" s="21">
        <f>C282*E282*F282</f>
        <v>2571.6</v>
      </c>
    </row>
    <row r="283" spans="2:7" ht="12.75">
      <c r="B283" t="s">
        <v>204</v>
      </c>
      <c r="C283">
        <v>20</v>
      </c>
      <c r="D283" t="s">
        <v>332</v>
      </c>
      <c r="E283">
        <v>14</v>
      </c>
      <c r="F283" s="47">
        <v>21.43</v>
      </c>
      <c r="G283" s="21">
        <f>C283*E283*F283</f>
        <v>6000.4</v>
      </c>
    </row>
    <row r="284" spans="2:7" ht="12.75">
      <c r="B284" t="s">
        <v>415</v>
      </c>
      <c r="C284">
        <v>4</v>
      </c>
      <c r="D284" t="s">
        <v>332</v>
      </c>
      <c r="E284">
        <v>18</v>
      </c>
      <c r="F284" s="47">
        <v>21.43</v>
      </c>
      <c r="G284" s="21">
        <f>C284*E284*F284</f>
        <v>1542.96</v>
      </c>
    </row>
    <row r="285" spans="2:8" ht="12.75">
      <c r="B285" t="s">
        <v>466</v>
      </c>
      <c r="C285">
        <v>1</v>
      </c>
      <c r="D285" t="s">
        <v>396</v>
      </c>
      <c r="E285">
        <v>1</v>
      </c>
      <c r="F285" s="8">
        <f>SUM(G282:G284)</f>
        <v>10114.96</v>
      </c>
      <c r="G285" s="21">
        <f>F285*B8</f>
        <v>1011.496</v>
      </c>
      <c r="H285" s="21">
        <f>SUM(G282:G285)</f>
        <v>11126.455999999998</v>
      </c>
    </row>
    <row r="286" spans="1:8" ht="12.75">
      <c r="A286" t="s">
        <v>440</v>
      </c>
      <c r="C286">
        <v>1</v>
      </c>
      <c r="D286" t="s">
        <v>396</v>
      </c>
      <c r="E286">
        <v>1</v>
      </c>
      <c r="F286" s="8">
        <v>25000</v>
      </c>
      <c r="G286" s="21">
        <f>F286</f>
        <v>25000</v>
      </c>
      <c r="H286" s="21">
        <f>G286</f>
        <v>25000</v>
      </c>
    </row>
    <row r="287" spans="1:8" ht="12.75">
      <c r="A287" t="s">
        <v>441</v>
      </c>
      <c r="C287">
        <v>1</v>
      </c>
      <c r="D287" t="s">
        <v>396</v>
      </c>
      <c r="E287">
        <v>1</v>
      </c>
      <c r="F287" s="8">
        <v>5000</v>
      </c>
      <c r="G287" s="21">
        <f>C287*E287*F287</f>
        <v>5000</v>
      </c>
      <c r="H287" s="21">
        <f>G287</f>
        <v>5000</v>
      </c>
    </row>
    <row r="288" spans="1:8" ht="12.75">
      <c r="A288" t="s">
        <v>442</v>
      </c>
      <c r="C288">
        <v>1</v>
      </c>
      <c r="D288" t="s">
        <v>396</v>
      </c>
      <c r="E288">
        <v>1</v>
      </c>
      <c r="F288" s="8">
        <v>25000</v>
      </c>
      <c r="G288" s="21">
        <f>C288*E288*F288</f>
        <v>25000</v>
      </c>
      <c r="H288" s="21">
        <f>G288</f>
        <v>25000</v>
      </c>
    </row>
    <row r="289" spans="1:8" ht="12.75">
      <c r="A289" t="s">
        <v>443</v>
      </c>
      <c r="C289">
        <v>1</v>
      </c>
      <c r="D289" t="s">
        <v>396</v>
      </c>
      <c r="E289">
        <v>1</v>
      </c>
      <c r="F289" s="8">
        <v>7500</v>
      </c>
      <c r="G289" s="21">
        <f>C289*E289*F289</f>
        <v>7500</v>
      </c>
      <c r="H289" s="21">
        <f>G289</f>
        <v>7500</v>
      </c>
    </row>
    <row r="290" spans="1:8" ht="12.75">
      <c r="A290" t="s">
        <v>444</v>
      </c>
      <c r="C290">
        <v>1</v>
      </c>
      <c r="D290" t="s">
        <v>396</v>
      </c>
      <c r="E290">
        <v>1</v>
      </c>
      <c r="F290" s="8">
        <v>12000</v>
      </c>
      <c r="G290" s="21">
        <f>C290*E290*F290</f>
        <v>12000</v>
      </c>
      <c r="H290" s="21">
        <f>G290</f>
        <v>12000</v>
      </c>
    </row>
    <row r="291" spans="1:8" ht="12.75">
      <c r="A291" t="s">
        <v>445</v>
      </c>
      <c r="C291">
        <v>1</v>
      </c>
      <c r="D291" t="s">
        <v>396</v>
      </c>
      <c r="E291">
        <v>1</v>
      </c>
      <c r="F291" s="8">
        <v>5000</v>
      </c>
      <c r="G291" s="21">
        <f>C291*E291*F291</f>
        <v>5000</v>
      </c>
      <c r="H291" s="21">
        <f>G291</f>
        <v>5000</v>
      </c>
    </row>
    <row r="293" spans="2:8" ht="12.75">
      <c r="B293" t="s">
        <v>541</v>
      </c>
      <c r="G293" s="21">
        <f>SUM(H273:H286)</f>
        <v>116361.67199999999</v>
      </c>
      <c r="H293" s="21">
        <f>B4*G293</f>
        <v>26763.184559999998</v>
      </c>
    </row>
    <row r="294" spans="6:10" ht="12.75">
      <c r="F294" s="25" t="s">
        <v>446</v>
      </c>
      <c r="I294" s="20">
        <f>SUM(H269:H293)</f>
        <v>197624.85656</v>
      </c>
      <c r="J294" s="20"/>
    </row>
    <row r="295" spans="6:10" ht="12.75">
      <c r="F295" s="25"/>
      <c r="I295" s="20"/>
      <c r="J295" s="20"/>
    </row>
    <row r="296" spans="1:8" ht="12.75">
      <c r="A296" s="1" t="s">
        <v>509</v>
      </c>
      <c r="H296" s="21" t="s">
        <v>293</v>
      </c>
    </row>
    <row r="297" ht="12.75">
      <c r="A297" t="s">
        <v>447</v>
      </c>
    </row>
    <row r="298" spans="2:7" ht="12.75">
      <c r="B298" t="s">
        <v>203</v>
      </c>
      <c r="C298">
        <v>7</v>
      </c>
      <c r="D298" t="s">
        <v>332</v>
      </c>
      <c r="E298">
        <v>14</v>
      </c>
      <c r="F298" s="47">
        <v>25</v>
      </c>
      <c r="G298" s="21">
        <f>C298*E298*F298</f>
        <v>2450</v>
      </c>
    </row>
    <row r="299" spans="2:7" ht="12.75">
      <c r="B299" t="s">
        <v>204</v>
      </c>
      <c r="C299">
        <v>20</v>
      </c>
      <c r="D299" t="s">
        <v>332</v>
      </c>
      <c r="E299">
        <v>14</v>
      </c>
      <c r="F299" s="47">
        <v>25</v>
      </c>
      <c r="G299" s="21">
        <f>C299*E299*F299</f>
        <v>7000</v>
      </c>
    </row>
    <row r="300" spans="2:7" ht="12.75">
      <c r="B300" t="s">
        <v>448</v>
      </c>
      <c r="C300">
        <v>4</v>
      </c>
      <c r="D300" t="s">
        <v>332</v>
      </c>
      <c r="E300">
        <v>18</v>
      </c>
      <c r="F300" s="47">
        <v>25</v>
      </c>
      <c r="G300" s="21">
        <f>C300*E300*F300</f>
        <v>1800</v>
      </c>
    </row>
    <row r="301" spans="2:7" ht="12.75">
      <c r="B301" t="s">
        <v>205</v>
      </c>
      <c r="C301">
        <v>1</v>
      </c>
      <c r="D301" t="s">
        <v>336</v>
      </c>
      <c r="E301">
        <v>14</v>
      </c>
      <c r="F301" s="47">
        <v>25</v>
      </c>
      <c r="G301" s="21">
        <f>C301*E301*F301</f>
        <v>350</v>
      </c>
    </row>
    <row r="302" spans="2:8" ht="12.75">
      <c r="B302" t="s">
        <v>466</v>
      </c>
      <c r="C302">
        <v>1</v>
      </c>
      <c r="D302" t="s">
        <v>396</v>
      </c>
      <c r="E302">
        <v>1</v>
      </c>
      <c r="F302" s="8">
        <f>SUM(G298:G301)</f>
        <v>11600</v>
      </c>
      <c r="G302" s="21">
        <f>B8*F302</f>
        <v>1160</v>
      </c>
      <c r="H302" s="21">
        <f>SUM(G297:G302)</f>
        <v>12760</v>
      </c>
    </row>
    <row r="303" ht="12.75">
      <c r="A303" t="s">
        <v>492</v>
      </c>
    </row>
    <row r="304" spans="2:7" ht="12.75">
      <c r="B304" t="s">
        <v>413</v>
      </c>
      <c r="C304">
        <v>5</v>
      </c>
      <c r="D304" t="s">
        <v>332</v>
      </c>
      <c r="E304">
        <v>14</v>
      </c>
      <c r="F304" s="47">
        <v>22</v>
      </c>
      <c r="G304" s="21">
        <f>C304*E304*F304</f>
        <v>1540</v>
      </c>
    </row>
    <row r="305" spans="2:7" ht="12.75">
      <c r="B305" t="s">
        <v>204</v>
      </c>
      <c r="C305">
        <v>20</v>
      </c>
      <c r="D305" t="s">
        <v>332</v>
      </c>
      <c r="E305">
        <v>14</v>
      </c>
      <c r="F305" s="47">
        <v>22</v>
      </c>
      <c r="G305" s="21">
        <f>C305*E305*F305</f>
        <v>6160</v>
      </c>
    </row>
    <row r="306" spans="2:7" ht="12.75">
      <c r="B306" t="s">
        <v>448</v>
      </c>
      <c r="C306">
        <v>4</v>
      </c>
      <c r="D306" t="s">
        <v>332</v>
      </c>
      <c r="E306">
        <v>18</v>
      </c>
      <c r="F306" s="47">
        <v>22</v>
      </c>
      <c r="G306" s="21">
        <f>C306*E306*F306</f>
        <v>1584</v>
      </c>
    </row>
    <row r="307" spans="2:7" ht="12.75">
      <c r="B307" t="s">
        <v>205</v>
      </c>
      <c r="C307">
        <v>1</v>
      </c>
      <c r="D307" t="s">
        <v>336</v>
      </c>
      <c r="E307">
        <v>14</v>
      </c>
      <c r="F307" s="47">
        <v>22</v>
      </c>
      <c r="G307" s="21">
        <f>C307*E307*F307</f>
        <v>308</v>
      </c>
    </row>
    <row r="308" spans="2:8" ht="12.75">
      <c r="B308" t="s">
        <v>417</v>
      </c>
      <c r="C308">
        <v>1</v>
      </c>
      <c r="D308" t="s">
        <v>396</v>
      </c>
      <c r="E308">
        <v>1</v>
      </c>
      <c r="F308" s="8">
        <f>SUM(G304:G307)</f>
        <v>9592</v>
      </c>
      <c r="G308" s="21">
        <f>B8*F308</f>
        <v>959.2</v>
      </c>
      <c r="H308" s="21">
        <f>SUM(G303:G308)</f>
        <v>10551.2</v>
      </c>
    </row>
    <row r="309" ht="12.75">
      <c r="A309" t="s">
        <v>493</v>
      </c>
    </row>
    <row r="310" ht="12.75">
      <c r="A310" t="s">
        <v>494</v>
      </c>
    </row>
    <row r="311" spans="2:7" ht="12.75">
      <c r="B311" t="s">
        <v>413</v>
      </c>
      <c r="C311">
        <v>4</v>
      </c>
      <c r="D311" t="s">
        <v>332</v>
      </c>
      <c r="E311">
        <v>14</v>
      </c>
      <c r="F311" s="47">
        <v>21</v>
      </c>
      <c r="G311" s="21">
        <f>C311*E311*F311</f>
        <v>1176</v>
      </c>
    </row>
    <row r="312" spans="2:7" ht="12.75">
      <c r="B312" t="s">
        <v>204</v>
      </c>
      <c r="C312">
        <v>20</v>
      </c>
      <c r="D312" t="s">
        <v>332</v>
      </c>
      <c r="E312">
        <v>14</v>
      </c>
      <c r="F312" s="47">
        <v>21</v>
      </c>
      <c r="G312" s="21">
        <f>C312*E312*F312</f>
        <v>5880</v>
      </c>
    </row>
    <row r="313" spans="2:7" ht="12.75">
      <c r="B313" t="s">
        <v>448</v>
      </c>
      <c r="C313">
        <v>4</v>
      </c>
      <c r="D313" t="s">
        <v>332</v>
      </c>
      <c r="E313">
        <v>18</v>
      </c>
      <c r="F313" s="47">
        <v>21</v>
      </c>
      <c r="G313" s="21">
        <f>C313*E313*F313</f>
        <v>1512</v>
      </c>
    </row>
    <row r="314" spans="2:7" ht="12.75">
      <c r="B314" t="s">
        <v>205</v>
      </c>
      <c r="C314">
        <v>1</v>
      </c>
      <c r="D314" t="s">
        <v>336</v>
      </c>
      <c r="E314">
        <v>14</v>
      </c>
      <c r="F314" s="47">
        <v>21</v>
      </c>
      <c r="G314" s="21">
        <f>C314*E314*F314</f>
        <v>294</v>
      </c>
    </row>
    <row r="315" spans="2:8" ht="12.75">
      <c r="B315" t="s">
        <v>417</v>
      </c>
      <c r="C315">
        <v>1</v>
      </c>
      <c r="D315" t="s">
        <v>396</v>
      </c>
      <c r="E315">
        <v>14</v>
      </c>
      <c r="F315" s="8">
        <f>SUM(G311:G314)</f>
        <v>8862</v>
      </c>
      <c r="G315" s="21">
        <f>B8*F315</f>
        <v>886.2</v>
      </c>
      <c r="H315" s="21">
        <f>SUM(G311:G315)</f>
        <v>9748.2</v>
      </c>
    </row>
    <row r="316" ht="12.75">
      <c r="A316" t="s">
        <v>495</v>
      </c>
    </row>
    <row r="317" spans="2:7" ht="12.75">
      <c r="B317" t="s">
        <v>413</v>
      </c>
      <c r="C317">
        <v>4</v>
      </c>
      <c r="D317" t="s">
        <v>332</v>
      </c>
      <c r="E317">
        <v>14</v>
      </c>
      <c r="F317" s="47">
        <v>21</v>
      </c>
      <c r="G317" s="21">
        <f>C317*E317*F317</f>
        <v>1176</v>
      </c>
    </row>
    <row r="318" spans="2:7" ht="12.75">
      <c r="B318" t="s">
        <v>204</v>
      </c>
      <c r="C318">
        <v>20</v>
      </c>
      <c r="D318" t="s">
        <v>332</v>
      </c>
      <c r="E318">
        <v>14</v>
      </c>
      <c r="F318" s="47">
        <v>21</v>
      </c>
      <c r="G318" s="21">
        <f>C318*E318*F318</f>
        <v>5880</v>
      </c>
    </row>
    <row r="319" spans="2:7" ht="12.75">
      <c r="B319" t="s">
        <v>448</v>
      </c>
      <c r="C319">
        <v>4</v>
      </c>
      <c r="D319" t="s">
        <v>332</v>
      </c>
      <c r="E319">
        <v>18</v>
      </c>
      <c r="F319" s="47">
        <v>21</v>
      </c>
      <c r="G319" s="21">
        <f>C319*E319*F319</f>
        <v>1512</v>
      </c>
    </row>
    <row r="320" spans="2:7" ht="12.75">
      <c r="B320" t="s">
        <v>205</v>
      </c>
      <c r="C320">
        <v>1</v>
      </c>
      <c r="D320" t="s">
        <v>336</v>
      </c>
      <c r="E320">
        <v>14</v>
      </c>
      <c r="F320" s="47">
        <v>21</v>
      </c>
      <c r="G320" s="21">
        <f>C320*E320*F320</f>
        <v>294</v>
      </c>
    </row>
    <row r="321" spans="2:8" ht="12.75">
      <c r="B321" t="s">
        <v>466</v>
      </c>
      <c r="C321">
        <v>1</v>
      </c>
      <c r="D321" t="s">
        <v>396</v>
      </c>
      <c r="E321">
        <v>14</v>
      </c>
      <c r="F321" s="8">
        <f>SUM(G317:G320)</f>
        <v>8862</v>
      </c>
      <c r="G321" s="21">
        <f>B8*F321</f>
        <v>886.2</v>
      </c>
      <c r="H321" s="21">
        <f>SUM(G317:G321)</f>
        <v>9748.2</v>
      </c>
    </row>
    <row r="322" ht="12.75">
      <c r="A322" t="s">
        <v>451</v>
      </c>
    </row>
    <row r="323" spans="2:7" ht="12.75">
      <c r="B323" t="s">
        <v>413</v>
      </c>
      <c r="C323">
        <v>4</v>
      </c>
      <c r="D323" t="s">
        <v>332</v>
      </c>
      <c r="E323">
        <v>14</v>
      </c>
      <c r="F323" s="47">
        <v>21</v>
      </c>
      <c r="G323" s="21">
        <f>C323*E323*F323</f>
        <v>1176</v>
      </c>
    </row>
    <row r="324" spans="2:7" ht="12.75">
      <c r="B324" t="s">
        <v>204</v>
      </c>
      <c r="C324">
        <v>20</v>
      </c>
      <c r="D324" t="s">
        <v>332</v>
      </c>
      <c r="E324">
        <v>14</v>
      </c>
      <c r="F324" s="47">
        <v>21</v>
      </c>
      <c r="G324" s="21">
        <f>C324*E324*F324</f>
        <v>5880</v>
      </c>
    </row>
    <row r="325" spans="2:7" ht="12.75">
      <c r="B325" t="s">
        <v>448</v>
      </c>
      <c r="C325">
        <v>4</v>
      </c>
      <c r="D325" t="s">
        <v>332</v>
      </c>
      <c r="E325">
        <v>18</v>
      </c>
      <c r="F325" s="47">
        <v>21</v>
      </c>
      <c r="G325" s="21">
        <f>C325*E325*F325</f>
        <v>1512</v>
      </c>
    </row>
    <row r="326" spans="2:7" ht="12.75">
      <c r="B326" t="s">
        <v>205</v>
      </c>
      <c r="C326">
        <v>1</v>
      </c>
      <c r="D326" t="s">
        <v>336</v>
      </c>
      <c r="E326">
        <v>14</v>
      </c>
      <c r="F326" s="47">
        <v>21</v>
      </c>
      <c r="G326" s="21">
        <f>C326*E326*F326</f>
        <v>294</v>
      </c>
    </row>
    <row r="327" spans="2:8" ht="12.75">
      <c r="B327" t="s">
        <v>466</v>
      </c>
      <c r="C327">
        <v>1</v>
      </c>
      <c r="D327" t="s">
        <v>396</v>
      </c>
      <c r="E327">
        <v>14</v>
      </c>
      <c r="F327" s="8">
        <f>SUM(G323:G326)</f>
        <v>8862</v>
      </c>
      <c r="G327" s="21">
        <f>B8*F327</f>
        <v>886.2</v>
      </c>
      <c r="H327" s="21">
        <f>SUM(G323:G327)</f>
        <v>9748.2</v>
      </c>
    </row>
    <row r="328" spans="1:7" ht="12.75">
      <c r="A328" t="s">
        <v>452</v>
      </c>
      <c r="C328">
        <v>40</v>
      </c>
      <c r="D328" t="s">
        <v>469</v>
      </c>
      <c r="E328">
        <v>14</v>
      </c>
      <c r="F328" s="47">
        <v>16.07</v>
      </c>
      <c r="G328" s="21">
        <f>C328*E328*F328</f>
        <v>8999.2</v>
      </c>
    </row>
    <row r="329" spans="2:8" ht="12.75">
      <c r="B329" t="s">
        <v>466</v>
      </c>
      <c r="C329">
        <v>1</v>
      </c>
      <c r="D329" t="s">
        <v>396</v>
      </c>
      <c r="E329">
        <v>3</v>
      </c>
      <c r="F329" s="8">
        <f>SUM(G328:G328)</f>
        <v>8999.2</v>
      </c>
      <c r="G329" s="21">
        <f>B8*F329</f>
        <v>899.9200000000001</v>
      </c>
      <c r="H329" s="21">
        <f>SUM(G328:G329)</f>
        <v>9899.12</v>
      </c>
    </row>
    <row r="330" ht="12.75">
      <c r="A330" t="s">
        <v>453</v>
      </c>
    </row>
    <row r="331" spans="2:7" ht="12.75">
      <c r="B331" t="s">
        <v>413</v>
      </c>
      <c r="C331">
        <v>1</v>
      </c>
      <c r="D331" t="s">
        <v>336</v>
      </c>
      <c r="E331">
        <v>14</v>
      </c>
      <c r="F331" s="47">
        <v>23</v>
      </c>
      <c r="G331" s="21">
        <f>C331*E331*F331</f>
        <v>322</v>
      </c>
    </row>
    <row r="332" spans="2:7" ht="12.75">
      <c r="B332" t="s">
        <v>204</v>
      </c>
      <c r="C332">
        <v>20</v>
      </c>
      <c r="D332" t="s">
        <v>332</v>
      </c>
      <c r="E332">
        <v>14</v>
      </c>
      <c r="F332" s="47">
        <v>23</v>
      </c>
      <c r="G332" s="21">
        <f>C332*E332*F332</f>
        <v>6440</v>
      </c>
    </row>
    <row r="333" spans="2:7" ht="12.75">
      <c r="B333" t="s">
        <v>448</v>
      </c>
      <c r="C333">
        <v>4</v>
      </c>
      <c r="D333" t="s">
        <v>332</v>
      </c>
      <c r="E333">
        <v>18</v>
      </c>
      <c r="F333" s="47">
        <v>23</v>
      </c>
      <c r="G333" s="21">
        <f>C333*E333*F333</f>
        <v>1656</v>
      </c>
    </row>
    <row r="334" spans="2:8" ht="12.75">
      <c r="B334" t="s">
        <v>417</v>
      </c>
      <c r="C334">
        <v>1</v>
      </c>
      <c r="D334" t="s">
        <v>396</v>
      </c>
      <c r="E334">
        <v>1</v>
      </c>
      <c r="F334" s="8">
        <f>SUM(G331:G333)</f>
        <v>8418</v>
      </c>
      <c r="G334" s="21">
        <f>B8*F334</f>
        <v>841.8000000000001</v>
      </c>
      <c r="H334" s="21">
        <f>SUM(G330:G334)</f>
        <v>9259.8</v>
      </c>
    </row>
    <row r="335" ht="12.75">
      <c r="A335" t="s">
        <v>454</v>
      </c>
    </row>
    <row r="336" spans="2:7" ht="12.75">
      <c r="B336" t="s">
        <v>413</v>
      </c>
      <c r="C336">
        <v>4</v>
      </c>
      <c r="D336" t="s">
        <v>332</v>
      </c>
      <c r="E336">
        <v>14</v>
      </c>
      <c r="F336" s="47">
        <v>12.85</v>
      </c>
      <c r="G336" s="21">
        <f>C336*E336*F336</f>
        <v>719.6</v>
      </c>
    </row>
    <row r="337" spans="2:7" ht="12.75">
      <c r="B337" t="s">
        <v>204</v>
      </c>
      <c r="C337">
        <v>20</v>
      </c>
      <c r="D337" t="s">
        <v>332</v>
      </c>
      <c r="E337">
        <v>14</v>
      </c>
      <c r="F337" s="47">
        <v>12.85</v>
      </c>
      <c r="G337" s="21">
        <f>C337*E337*F337</f>
        <v>3598</v>
      </c>
    </row>
    <row r="338" spans="2:7" ht="12.75">
      <c r="B338" t="s">
        <v>448</v>
      </c>
      <c r="C338">
        <v>4</v>
      </c>
      <c r="D338" t="s">
        <v>332</v>
      </c>
      <c r="E338">
        <v>18</v>
      </c>
      <c r="F338" s="47">
        <v>12.85</v>
      </c>
      <c r="G338" s="21">
        <f>C338*E338*F338</f>
        <v>925.1999999999999</v>
      </c>
    </row>
    <row r="339" spans="2:7" ht="12.75">
      <c r="B339" t="s">
        <v>205</v>
      </c>
      <c r="C339">
        <v>2</v>
      </c>
      <c r="D339" t="s">
        <v>332</v>
      </c>
      <c r="E339">
        <v>14</v>
      </c>
      <c r="F339" s="47">
        <v>12.85</v>
      </c>
      <c r="G339" s="21">
        <f>C339*E339*F339</f>
        <v>359.8</v>
      </c>
    </row>
    <row r="340" spans="2:8" ht="12.75">
      <c r="B340" t="s">
        <v>417</v>
      </c>
      <c r="C340">
        <v>1</v>
      </c>
      <c r="D340" t="s">
        <v>396</v>
      </c>
      <c r="E340">
        <v>1</v>
      </c>
      <c r="F340" s="8">
        <f>SUM(G336:G339)</f>
        <v>5602.6</v>
      </c>
      <c r="G340" s="21">
        <f>B8*F340</f>
        <v>560.2600000000001</v>
      </c>
      <c r="H340" s="21">
        <f>SUM(G335:G340)</f>
        <v>6162.860000000001</v>
      </c>
    </row>
    <row r="341" spans="1:8" ht="12.75">
      <c r="A341" t="s">
        <v>455</v>
      </c>
      <c r="C341">
        <v>24</v>
      </c>
      <c r="D341" t="s">
        <v>332</v>
      </c>
      <c r="E341">
        <v>1</v>
      </c>
      <c r="F341" s="8">
        <v>275</v>
      </c>
      <c r="G341" s="21">
        <f>C341*E341*F341</f>
        <v>6600</v>
      </c>
      <c r="H341" s="21">
        <f>G341</f>
        <v>6600</v>
      </c>
    </row>
    <row r="342" spans="1:8" ht="12.75">
      <c r="A342" t="s">
        <v>514</v>
      </c>
      <c r="C342">
        <v>1</v>
      </c>
      <c r="D342" t="s">
        <v>396</v>
      </c>
      <c r="E342">
        <v>1</v>
      </c>
      <c r="F342" s="8">
        <v>500</v>
      </c>
      <c r="G342" s="21">
        <f>C342*E342*F342</f>
        <v>500</v>
      </c>
      <c r="H342" s="21">
        <f>G342</f>
        <v>500</v>
      </c>
    </row>
    <row r="343" spans="1:8" ht="12.75">
      <c r="A343" t="s">
        <v>515</v>
      </c>
      <c r="G343"/>
      <c r="H343"/>
    </row>
    <row r="344" spans="2:8" ht="12.75">
      <c r="B344" t="s">
        <v>516</v>
      </c>
      <c r="C344">
        <v>4</v>
      </c>
      <c r="D344" t="s">
        <v>538</v>
      </c>
      <c r="E344">
        <v>1</v>
      </c>
      <c r="F344" s="8">
        <v>1250</v>
      </c>
      <c r="G344" s="21">
        <f>C344*E344*F344</f>
        <v>5000</v>
      </c>
      <c r="H344"/>
    </row>
    <row r="345" spans="2:8" ht="12.75">
      <c r="B345" t="s">
        <v>517</v>
      </c>
      <c r="C345">
        <v>4</v>
      </c>
      <c r="D345" t="s">
        <v>538</v>
      </c>
      <c r="E345">
        <v>1</v>
      </c>
      <c r="F345" s="8">
        <v>1250</v>
      </c>
      <c r="G345" s="21">
        <f>C345*E345*F345</f>
        <v>5000</v>
      </c>
      <c r="H345"/>
    </row>
    <row r="346" spans="2:8" ht="12.75">
      <c r="B346" t="s">
        <v>458</v>
      </c>
      <c r="C346">
        <v>2</v>
      </c>
      <c r="D346" t="s">
        <v>332</v>
      </c>
      <c r="E346">
        <v>1</v>
      </c>
      <c r="F346" s="8">
        <v>1000</v>
      </c>
      <c r="G346" s="21">
        <f>C346*E346*F346</f>
        <v>2000</v>
      </c>
      <c r="H346"/>
    </row>
    <row r="347" spans="2:8" ht="12.75">
      <c r="B347" t="s">
        <v>459</v>
      </c>
      <c r="C347">
        <v>1</v>
      </c>
      <c r="D347" t="s">
        <v>396</v>
      </c>
      <c r="E347">
        <v>1</v>
      </c>
      <c r="F347" s="8">
        <v>2000</v>
      </c>
      <c r="G347" s="21">
        <f>C347*E347*F347</f>
        <v>2000</v>
      </c>
      <c r="H347" s="8">
        <f>SUM(G344:G347)</f>
        <v>14000</v>
      </c>
    </row>
    <row r="348" spans="1:8" ht="12.75">
      <c r="A348" t="s">
        <v>460</v>
      </c>
      <c r="C348">
        <v>1</v>
      </c>
      <c r="D348" t="s">
        <v>396</v>
      </c>
      <c r="E348">
        <v>1</v>
      </c>
      <c r="F348" s="8">
        <v>7500</v>
      </c>
      <c r="G348" s="21">
        <f>C348*E348*F348</f>
        <v>7500</v>
      </c>
      <c r="H348" s="8">
        <f>G348</f>
        <v>7500</v>
      </c>
    </row>
    <row r="349" ht="12.75">
      <c r="A349" t="s">
        <v>461</v>
      </c>
    </row>
    <row r="350" spans="2:8" ht="12.75">
      <c r="B350" t="s">
        <v>286</v>
      </c>
      <c r="C350">
        <v>4</v>
      </c>
      <c r="D350" t="s">
        <v>538</v>
      </c>
      <c r="E350">
        <v>1</v>
      </c>
      <c r="F350" s="8">
        <v>250</v>
      </c>
      <c r="G350" s="21">
        <f>C350*E350*F350</f>
        <v>1000</v>
      </c>
      <c r="H350" s="21">
        <f>G350</f>
        <v>1000</v>
      </c>
    </row>
    <row r="351" spans="2:8" ht="12.75">
      <c r="B351" t="s">
        <v>287</v>
      </c>
      <c r="C351">
        <v>4</v>
      </c>
      <c r="D351" t="s">
        <v>538</v>
      </c>
      <c r="E351">
        <v>1</v>
      </c>
      <c r="F351" s="8">
        <v>150</v>
      </c>
      <c r="G351" s="21">
        <f>C351*E351*F351</f>
        <v>600</v>
      </c>
      <c r="H351" s="21">
        <f>G351</f>
        <v>600</v>
      </c>
    </row>
    <row r="353" spans="2:8" ht="12.75">
      <c r="B353" t="s">
        <v>541</v>
      </c>
      <c r="F353" s="8">
        <f>SUM(H302:H340)</f>
        <v>77877.58</v>
      </c>
      <c r="G353" s="21">
        <f>B4*F353</f>
        <v>17911.8434</v>
      </c>
      <c r="H353" s="21">
        <f>G353</f>
        <v>17911.8434</v>
      </c>
    </row>
    <row r="354" spans="6:10" ht="12.75">
      <c r="F354" s="25" t="s">
        <v>288</v>
      </c>
      <c r="I354" s="20">
        <f>SUM(H297:H353)</f>
        <v>125989.4234</v>
      </c>
      <c r="J354" s="20"/>
    </row>
    <row r="355" spans="1:10" ht="12.75">
      <c r="A355" s="44"/>
      <c r="F355" s="25"/>
      <c r="I355" s="20"/>
      <c r="J355" s="20"/>
    </row>
    <row r="356" spans="1:8" ht="12.75">
      <c r="A356" s="1" t="s">
        <v>510</v>
      </c>
      <c r="H356" s="21" t="s">
        <v>293</v>
      </c>
    </row>
    <row r="357" spans="1:8" ht="12.75">
      <c r="A357" t="s">
        <v>289</v>
      </c>
      <c r="G357"/>
      <c r="H357"/>
    </row>
    <row r="358" spans="2:7" ht="12.75">
      <c r="B358" t="s">
        <v>203</v>
      </c>
      <c r="C358">
        <v>12</v>
      </c>
      <c r="D358" t="s">
        <v>332</v>
      </c>
      <c r="E358">
        <v>12</v>
      </c>
      <c r="F358" s="47">
        <v>25</v>
      </c>
      <c r="G358" s="21">
        <f>C358*E358*F358</f>
        <v>3600</v>
      </c>
    </row>
    <row r="359" spans="2:8" ht="12.75">
      <c r="B359" t="s">
        <v>204</v>
      </c>
      <c r="C359">
        <v>20</v>
      </c>
      <c r="D359" t="s">
        <v>332</v>
      </c>
      <c r="E359">
        <v>14</v>
      </c>
      <c r="F359" s="47">
        <v>25</v>
      </c>
      <c r="G359" s="21">
        <f>C359*E359*F359</f>
        <v>7000</v>
      </c>
      <c r="H359"/>
    </row>
    <row r="360" spans="2:7" ht="12.75">
      <c r="B360" t="s">
        <v>415</v>
      </c>
      <c r="C360">
        <v>4</v>
      </c>
      <c r="D360" t="s">
        <v>332</v>
      </c>
      <c r="E360">
        <v>18</v>
      </c>
      <c r="F360" s="47">
        <v>25</v>
      </c>
      <c r="G360" s="21">
        <f>C360*E360*F360</f>
        <v>1800</v>
      </c>
    </row>
    <row r="361" spans="2:8" ht="12.75">
      <c r="B361" s="42" t="s">
        <v>466</v>
      </c>
      <c r="C361">
        <v>1</v>
      </c>
      <c r="D361" t="s">
        <v>396</v>
      </c>
      <c r="E361">
        <v>1</v>
      </c>
      <c r="F361" s="8">
        <f>SUM(G358:G360)</f>
        <v>12400</v>
      </c>
      <c r="G361" s="21">
        <f>F361*B8</f>
        <v>1240</v>
      </c>
      <c r="H361" s="21">
        <f>SUM(G358:G361)</f>
        <v>13640</v>
      </c>
    </row>
    <row r="362" spans="1:7" ht="12.75">
      <c r="A362" t="s">
        <v>117</v>
      </c>
      <c r="C362">
        <v>20</v>
      </c>
      <c r="D362" t="s">
        <v>332</v>
      </c>
      <c r="E362">
        <v>14</v>
      </c>
      <c r="F362" s="47">
        <v>21.43</v>
      </c>
      <c r="G362" s="21">
        <f>C362*E362*F362</f>
        <v>6000.4</v>
      </c>
    </row>
    <row r="363" spans="2:7" ht="12.75">
      <c r="B363" t="s">
        <v>415</v>
      </c>
      <c r="C363">
        <v>4</v>
      </c>
      <c r="D363" t="s">
        <v>332</v>
      </c>
      <c r="E363">
        <v>18</v>
      </c>
      <c r="F363" s="47">
        <v>21.43</v>
      </c>
      <c r="G363" s="21">
        <f>C363*E363*F363</f>
        <v>1542.96</v>
      </c>
    </row>
    <row r="364" spans="2:8" ht="12.75">
      <c r="B364" t="s">
        <v>417</v>
      </c>
      <c r="C364">
        <v>1</v>
      </c>
      <c r="D364" t="s">
        <v>396</v>
      </c>
      <c r="E364">
        <v>1</v>
      </c>
      <c r="F364" s="8">
        <f>SUM(G362:G363)</f>
        <v>7543.36</v>
      </c>
      <c r="G364" s="21">
        <f>F364*B8</f>
        <v>754.336</v>
      </c>
      <c r="H364" s="21">
        <f>SUM(G362:G364)</f>
        <v>8297.696</v>
      </c>
    </row>
    <row r="365" ht="12.75">
      <c r="A365" t="s">
        <v>118</v>
      </c>
    </row>
    <row r="366" spans="2:8" ht="12.75">
      <c r="B366" t="s">
        <v>204</v>
      </c>
      <c r="C366">
        <v>100</v>
      </c>
      <c r="D366" t="s">
        <v>469</v>
      </c>
      <c r="E366">
        <v>14</v>
      </c>
      <c r="F366" s="47">
        <v>17.85</v>
      </c>
      <c r="G366" s="21">
        <f>C366*E366*F366</f>
        <v>24990.000000000004</v>
      </c>
      <c r="H366"/>
    </row>
    <row r="367" spans="2:8" ht="12.75">
      <c r="B367" t="s">
        <v>415</v>
      </c>
      <c r="C367">
        <v>20</v>
      </c>
      <c r="D367" t="s">
        <v>469</v>
      </c>
      <c r="E367">
        <v>18</v>
      </c>
      <c r="F367" s="47">
        <v>17.85</v>
      </c>
      <c r="G367" s="21">
        <f>C367*E367*F367</f>
        <v>6426.000000000001</v>
      </c>
      <c r="H367"/>
    </row>
    <row r="368" spans="2:8" ht="12.75">
      <c r="B368" t="s">
        <v>417</v>
      </c>
      <c r="C368">
        <v>1</v>
      </c>
      <c r="D368" t="s">
        <v>396</v>
      </c>
      <c r="E368">
        <v>1</v>
      </c>
      <c r="F368" s="8">
        <f>SUM(G365:G367)</f>
        <v>31416.000000000004</v>
      </c>
      <c r="G368" s="21">
        <f>F368*B8</f>
        <v>3141.6000000000004</v>
      </c>
      <c r="H368" s="21">
        <f>SUM(G365:G368)</f>
        <v>34557.600000000006</v>
      </c>
    </row>
    <row r="369" spans="1:8" ht="12.75">
      <c r="A369" t="s">
        <v>119</v>
      </c>
      <c r="C369">
        <v>1</v>
      </c>
      <c r="D369" t="s">
        <v>396</v>
      </c>
      <c r="E369">
        <v>1</v>
      </c>
      <c r="F369" s="8">
        <v>1500</v>
      </c>
      <c r="G369" s="21">
        <f>C369*E369*F369</f>
        <v>1500</v>
      </c>
      <c r="H369" s="21">
        <f>G369</f>
        <v>1500</v>
      </c>
    </row>
    <row r="370" spans="1:8" ht="12.75">
      <c r="A370" t="s">
        <v>120</v>
      </c>
      <c r="C370">
        <v>1</v>
      </c>
      <c r="D370" t="s">
        <v>396</v>
      </c>
      <c r="E370">
        <v>1</v>
      </c>
      <c r="F370" s="8">
        <v>1000</v>
      </c>
      <c r="G370" s="21">
        <f>C370*E370*F370</f>
        <v>1000</v>
      </c>
      <c r="H370" s="21">
        <f>G370</f>
        <v>1000</v>
      </c>
    </row>
    <row r="371" spans="1:8" ht="12.75">
      <c r="A371" t="s">
        <v>121</v>
      </c>
      <c r="C371">
        <v>1</v>
      </c>
      <c r="D371" t="s">
        <v>396</v>
      </c>
      <c r="E371">
        <v>1</v>
      </c>
      <c r="F371" s="8">
        <v>5500</v>
      </c>
      <c r="G371" s="21">
        <f>C371*E371*F371</f>
        <v>5500</v>
      </c>
      <c r="H371" s="21">
        <f>G371</f>
        <v>5500</v>
      </c>
    </row>
    <row r="372" spans="1:8" ht="12.75">
      <c r="A372" t="s">
        <v>122</v>
      </c>
      <c r="C372">
        <v>1</v>
      </c>
      <c r="D372" t="s">
        <v>396</v>
      </c>
      <c r="E372">
        <v>1</v>
      </c>
      <c r="F372" s="8">
        <v>1000</v>
      </c>
      <c r="G372" s="21">
        <f>C372*E372*F372</f>
        <v>1000</v>
      </c>
      <c r="H372" s="21">
        <f>G372</f>
        <v>1000</v>
      </c>
    </row>
    <row r="374" spans="2:8" ht="12.75">
      <c r="B374" t="s">
        <v>407</v>
      </c>
      <c r="F374" s="8">
        <f>SUM(H361:H368)</f>
        <v>56495.296</v>
      </c>
      <c r="G374" s="21">
        <f>B4*F374</f>
        <v>12993.918080000001</v>
      </c>
      <c r="H374" s="21">
        <f>G374</f>
        <v>12993.918080000001</v>
      </c>
    </row>
    <row r="375" spans="6:10" ht="12.75">
      <c r="F375" s="25" t="s">
        <v>123</v>
      </c>
      <c r="I375" s="20">
        <f>SUM(H358:H374)</f>
        <v>78489.21408</v>
      </c>
      <c r="J375" s="20"/>
    </row>
    <row r="376" spans="6:10" ht="12.75">
      <c r="F376" s="25"/>
      <c r="I376" s="20"/>
      <c r="J376" s="20"/>
    </row>
    <row r="377" spans="1:8" ht="12.75">
      <c r="A377" s="1" t="s">
        <v>511</v>
      </c>
      <c r="H377" s="21" t="s">
        <v>293</v>
      </c>
    </row>
    <row r="378" ht="12.75">
      <c r="A378" t="s">
        <v>124</v>
      </c>
    </row>
    <row r="379" spans="2:7" ht="12.75">
      <c r="B379" t="s">
        <v>203</v>
      </c>
      <c r="C379">
        <v>17</v>
      </c>
      <c r="D379" t="s">
        <v>332</v>
      </c>
      <c r="E379">
        <v>14</v>
      </c>
      <c r="F379" s="47">
        <v>25</v>
      </c>
      <c r="G379" s="21">
        <f>C379*E379*F379</f>
        <v>5950</v>
      </c>
    </row>
    <row r="380" spans="2:7" ht="12.75">
      <c r="B380" t="s">
        <v>204</v>
      </c>
      <c r="C380">
        <v>20</v>
      </c>
      <c r="D380" t="s">
        <v>332</v>
      </c>
      <c r="E380">
        <v>14</v>
      </c>
      <c r="F380" s="47">
        <v>25</v>
      </c>
      <c r="G380" s="21">
        <f>C380*E380*F380</f>
        <v>7000</v>
      </c>
    </row>
    <row r="381" spans="2:7" ht="12.75">
      <c r="B381" t="s">
        <v>415</v>
      </c>
      <c r="C381">
        <v>4</v>
      </c>
      <c r="D381" t="s">
        <v>332</v>
      </c>
      <c r="E381">
        <v>18</v>
      </c>
      <c r="F381" s="47">
        <v>25</v>
      </c>
      <c r="G381" s="21">
        <f>C381*E381*F381</f>
        <v>1800</v>
      </c>
    </row>
    <row r="382" spans="2:7" ht="12.75">
      <c r="B382" t="s">
        <v>205</v>
      </c>
      <c r="C382">
        <v>5</v>
      </c>
      <c r="D382" t="s">
        <v>332</v>
      </c>
      <c r="E382">
        <v>14</v>
      </c>
      <c r="F382" s="47">
        <v>25</v>
      </c>
      <c r="G382" s="21">
        <f>C382*E382*F382</f>
        <v>1750</v>
      </c>
    </row>
    <row r="383" spans="2:8" ht="12.75">
      <c r="B383" t="str">
        <f>A8</f>
        <v>Overtime </v>
      </c>
      <c r="F383" s="8">
        <f>SUM(G379:G382)</f>
        <v>16500</v>
      </c>
      <c r="G383" s="21">
        <f>B8*F383</f>
        <v>1650</v>
      </c>
      <c r="H383" s="21">
        <f>SUM(G379:G383)</f>
        <v>18150</v>
      </c>
    </row>
    <row r="384" ht="12.75">
      <c r="A384" t="s">
        <v>125</v>
      </c>
    </row>
    <row r="385" spans="2:7" ht="12.75">
      <c r="B385" t="s">
        <v>203</v>
      </c>
      <c r="C385">
        <v>17</v>
      </c>
      <c r="D385" t="s">
        <v>332</v>
      </c>
      <c r="E385">
        <v>14</v>
      </c>
      <c r="F385" s="47">
        <v>21.43</v>
      </c>
      <c r="G385" s="21">
        <f>C385*E385*F385</f>
        <v>5100.34</v>
      </c>
    </row>
    <row r="386" spans="2:7" ht="12.75">
      <c r="B386" t="s">
        <v>204</v>
      </c>
      <c r="C386">
        <v>20</v>
      </c>
      <c r="D386" t="s">
        <v>332</v>
      </c>
      <c r="E386">
        <v>14</v>
      </c>
      <c r="F386" s="47">
        <v>21.43</v>
      </c>
      <c r="G386" s="21">
        <f>C386*E386*F386</f>
        <v>6000.4</v>
      </c>
    </row>
    <row r="387" spans="2:7" ht="12.75">
      <c r="B387" t="s">
        <v>415</v>
      </c>
      <c r="C387">
        <v>4</v>
      </c>
      <c r="D387" t="s">
        <v>332</v>
      </c>
      <c r="E387">
        <v>18</v>
      </c>
      <c r="F387" s="47">
        <v>21.43</v>
      </c>
      <c r="G387" s="21">
        <f>C387*E387*F387</f>
        <v>1542.96</v>
      </c>
    </row>
    <row r="388" spans="2:7" ht="12.75">
      <c r="B388" t="s">
        <v>205</v>
      </c>
      <c r="C388">
        <v>5</v>
      </c>
      <c r="D388" t="s">
        <v>332</v>
      </c>
      <c r="E388">
        <v>14</v>
      </c>
      <c r="F388" s="47">
        <v>21.43</v>
      </c>
      <c r="G388" s="21">
        <f>C388*E388*F388</f>
        <v>1500.1</v>
      </c>
    </row>
    <row r="389" spans="2:8" ht="12.75">
      <c r="B389" t="s">
        <v>466</v>
      </c>
      <c r="F389" s="8">
        <f>SUM(G385:G388)</f>
        <v>14143.800000000001</v>
      </c>
      <c r="G389" s="21">
        <f>B8*F389</f>
        <v>1414.38</v>
      </c>
      <c r="H389" s="21">
        <f>SUM(G385:G389)</f>
        <v>15558.18</v>
      </c>
    </row>
    <row r="390" ht="12.75">
      <c r="A390" t="s">
        <v>126</v>
      </c>
    </row>
    <row r="391" ht="12.75">
      <c r="A391" t="s">
        <v>127</v>
      </c>
    </row>
    <row r="392" spans="2:7" ht="12.75">
      <c r="B392" t="s">
        <v>413</v>
      </c>
      <c r="C392">
        <v>10</v>
      </c>
      <c r="D392" t="s">
        <v>332</v>
      </c>
      <c r="E392">
        <v>14</v>
      </c>
      <c r="F392" s="47">
        <v>17.85</v>
      </c>
      <c r="G392" s="21">
        <f>C392*E392*F392</f>
        <v>2499</v>
      </c>
    </row>
    <row r="393" spans="2:7" ht="12.75">
      <c r="B393" t="s">
        <v>204</v>
      </c>
      <c r="C393">
        <v>20</v>
      </c>
      <c r="D393" t="s">
        <v>332</v>
      </c>
      <c r="E393">
        <v>14</v>
      </c>
      <c r="F393" s="47">
        <v>17.85</v>
      </c>
      <c r="G393" s="21">
        <f>C393*E393*F393</f>
        <v>4998</v>
      </c>
    </row>
    <row r="394" spans="2:7" ht="12.75">
      <c r="B394" t="s">
        <v>415</v>
      </c>
      <c r="C394">
        <v>4</v>
      </c>
      <c r="D394" t="s">
        <v>332</v>
      </c>
      <c r="E394">
        <v>18</v>
      </c>
      <c r="F394" s="47">
        <v>17.85</v>
      </c>
      <c r="G394" s="21">
        <f>C394*E394*F394</f>
        <v>1285.2</v>
      </c>
    </row>
    <row r="395" spans="2:7" ht="12.75">
      <c r="B395" t="s">
        <v>205</v>
      </c>
      <c r="C395">
        <v>5</v>
      </c>
      <c r="D395" t="s">
        <v>332</v>
      </c>
      <c r="E395">
        <v>14</v>
      </c>
      <c r="F395" s="47">
        <v>17.85</v>
      </c>
      <c r="G395" s="21">
        <f>C395*E395*F395</f>
        <v>1249.5</v>
      </c>
    </row>
    <row r="396" spans="2:8" ht="12.75">
      <c r="B396" t="s">
        <v>466</v>
      </c>
      <c r="F396" s="8">
        <f>SUM(G392:G395)</f>
        <v>10031.7</v>
      </c>
      <c r="G396" s="21">
        <f>B8*F396</f>
        <v>1003.1700000000001</v>
      </c>
      <c r="H396" s="21">
        <f>SUM(G392:G396)</f>
        <v>11034.87</v>
      </c>
    </row>
    <row r="397" ht="12.75">
      <c r="A397" t="s">
        <v>128</v>
      </c>
    </row>
    <row r="398" spans="2:7" ht="12.75">
      <c r="B398" t="s">
        <v>413</v>
      </c>
      <c r="C398">
        <v>10</v>
      </c>
      <c r="D398" t="s">
        <v>332</v>
      </c>
      <c r="E398">
        <v>14</v>
      </c>
      <c r="F398" s="47">
        <v>17.85</v>
      </c>
      <c r="G398" s="21">
        <f>C398*E398*F398</f>
        <v>2499</v>
      </c>
    </row>
    <row r="399" spans="2:7" ht="12.75">
      <c r="B399" t="s">
        <v>204</v>
      </c>
      <c r="C399">
        <v>20</v>
      </c>
      <c r="D399" t="s">
        <v>332</v>
      </c>
      <c r="E399">
        <v>14</v>
      </c>
      <c r="F399" s="47">
        <v>17.85</v>
      </c>
      <c r="G399" s="21">
        <f>C399*E399*F399</f>
        <v>4998</v>
      </c>
    </row>
    <row r="400" spans="2:7" ht="12.75">
      <c r="B400" t="s">
        <v>415</v>
      </c>
      <c r="C400">
        <v>4</v>
      </c>
      <c r="D400" t="s">
        <v>332</v>
      </c>
      <c r="E400">
        <v>18</v>
      </c>
      <c r="F400" s="47">
        <v>17.85</v>
      </c>
      <c r="G400" s="21">
        <f>C400*E400*F400</f>
        <v>1285.2</v>
      </c>
    </row>
    <row r="401" spans="2:7" ht="12.75">
      <c r="B401" t="s">
        <v>205</v>
      </c>
      <c r="C401">
        <v>5</v>
      </c>
      <c r="D401" t="s">
        <v>332</v>
      </c>
      <c r="E401">
        <v>14</v>
      </c>
      <c r="F401" s="47">
        <v>17.85</v>
      </c>
      <c r="G401" s="21">
        <f>C401*E401*F401</f>
        <v>1249.5</v>
      </c>
    </row>
    <row r="402" spans="2:8" ht="12.75">
      <c r="B402" t="s">
        <v>417</v>
      </c>
      <c r="F402" s="8">
        <f>SUM(G398:G401)</f>
        <v>10031.7</v>
      </c>
      <c r="G402" s="21">
        <f>B8*F402</f>
        <v>1003.1700000000001</v>
      </c>
      <c r="H402" s="21">
        <f>SUM(G398:G402)</f>
        <v>11034.87</v>
      </c>
    </row>
    <row r="403" ht="12.75">
      <c r="A403" t="s">
        <v>304</v>
      </c>
    </row>
    <row r="404" spans="2:7" ht="12.75">
      <c r="B404" t="s">
        <v>413</v>
      </c>
      <c r="C404">
        <v>10</v>
      </c>
      <c r="D404" t="s">
        <v>332</v>
      </c>
      <c r="E404">
        <v>14</v>
      </c>
      <c r="F404" s="47">
        <v>17.85</v>
      </c>
      <c r="G404" s="21">
        <f>C404*E404*F404</f>
        <v>2499</v>
      </c>
    </row>
    <row r="405" spans="2:7" ht="12.75">
      <c r="B405" t="s">
        <v>204</v>
      </c>
      <c r="C405">
        <v>20</v>
      </c>
      <c r="D405" t="s">
        <v>332</v>
      </c>
      <c r="E405">
        <v>14</v>
      </c>
      <c r="F405" s="47">
        <v>17.85</v>
      </c>
      <c r="G405" s="21">
        <f>C405*E405*F405</f>
        <v>4998</v>
      </c>
    </row>
    <row r="406" spans="2:7" ht="12.75">
      <c r="B406" t="s">
        <v>415</v>
      </c>
      <c r="C406">
        <v>4</v>
      </c>
      <c r="D406" t="s">
        <v>332</v>
      </c>
      <c r="E406">
        <v>18</v>
      </c>
      <c r="F406" s="47">
        <v>17.85</v>
      </c>
      <c r="G406" s="21">
        <f>C406*E406*F406</f>
        <v>1285.2</v>
      </c>
    </row>
    <row r="407" spans="2:7" ht="12.75">
      <c r="B407" t="s">
        <v>205</v>
      </c>
      <c r="C407">
        <v>5</v>
      </c>
      <c r="D407" t="s">
        <v>332</v>
      </c>
      <c r="E407">
        <v>14</v>
      </c>
      <c r="F407" s="47">
        <v>17.85</v>
      </c>
      <c r="G407" s="21">
        <f>C407*E407*F407</f>
        <v>1249.5</v>
      </c>
    </row>
    <row r="408" spans="2:8" ht="12.75">
      <c r="B408" t="s">
        <v>466</v>
      </c>
      <c r="F408" s="8">
        <f>SUM(G404:G407)</f>
        <v>10031.7</v>
      </c>
      <c r="G408" s="21">
        <f>B8*F408</f>
        <v>1003.1700000000001</v>
      </c>
      <c r="H408" s="21">
        <f>SUM(G404:G408)</f>
        <v>11034.87</v>
      </c>
    </row>
    <row r="409" spans="1:8" ht="12.75">
      <c r="A409" t="s">
        <v>305</v>
      </c>
      <c r="C409">
        <v>1</v>
      </c>
      <c r="D409" t="s">
        <v>396</v>
      </c>
      <c r="E409">
        <v>1</v>
      </c>
      <c r="F409" s="8">
        <v>1400</v>
      </c>
      <c r="G409" s="21">
        <f>C409*E409*F409</f>
        <v>1400</v>
      </c>
      <c r="H409" s="21">
        <f>G409</f>
        <v>1400</v>
      </c>
    </row>
    <row r="410" spans="1:7" ht="12.75">
      <c r="A410" t="s">
        <v>306</v>
      </c>
      <c r="C410">
        <v>20</v>
      </c>
      <c r="D410" t="s">
        <v>332</v>
      </c>
      <c r="E410">
        <v>14</v>
      </c>
      <c r="F410" s="47">
        <v>16.07</v>
      </c>
      <c r="G410" s="21">
        <f>C410*E410*F410</f>
        <v>4499.6</v>
      </c>
    </row>
    <row r="411" spans="2:7" ht="12.75">
      <c r="B411" t="s">
        <v>415</v>
      </c>
      <c r="C411">
        <v>4</v>
      </c>
      <c r="D411" t="s">
        <v>332</v>
      </c>
      <c r="E411">
        <v>18</v>
      </c>
      <c r="F411" s="47">
        <v>16.07</v>
      </c>
      <c r="G411" s="21">
        <f>C411*E411*F411</f>
        <v>1157.04</v>
      </c>
    </row>
    <row r="412" spans="2:8" ht="12.75">
      <c r="B412" t="s">
        <v>466</v>
      </c>
      <c r="F412" s="8">
        <f>SUM(G410:G411)</f>
        <v>5656.64</v>
      </c>
      <c r="G412" s="21">
        <f>B8*F412</f>
        <v>565.6640000000001</v>
      </c>
      <c r="H412" s="21">
        <f>SUM(G410:G412)</f>
        <v>6222.304</v>
      </c>
    </row>
    <row r="413" spans="1:8" ht="12.75">
      <c r="A413" t="s">
        <v>307</v>
      </c>
      <c r="C413">
        <v>1</v>
      </c>
      <c r="D413" t="s">
        <v>396</v>
      </c>
      <c r="E413">
        <v>1</v>
      </c>
      <c r="F413" s="8">
        <v>1500</v>
      </c>
      <c r="G413" s="21">
        <f aca="true" t="shared" si="11" ref="G413:G419">C413*E413*F413</f>
        <v>1500</v>
      </c>
      <c r="H413" s="21">
        <f aca="true" t="shared" si="12" ref="H413:H419">G413</f>
        <v>1500</v>
      </c>
    </row>
    <row r="414" spans="1:8" ht="12.75">
      <c r="A414" t="s">
        <v>132</v>
      </c>
      <c r="C414">
        <v>1</v>
      </c>
      <c r="D414" t="s">
        <v>396</v>
      </c>
      <c r="E414">
        <v>1</v>
      </c>
      <c r="F414" s="8">
        <v>25000</v>
      </c>
      <c r="G414" s="21">
        <f t="shared" si="11"/>
        <v>25000</v>
      </c>
      <c r="H414" s="21">
        <f t="shared" si="12"/>
        <v>25000</v>
      </c>
    </row>
    <row r="415" spans="1:8" ht="12.75">
      <c r="A415" t="s">
        <v>133</v>
      </c>
      <c r="C415">
        <v>1</v>
      </c>
      <c r="D415" t="s">
        <v>396</v>
      </c>
      <c r="E415">
        <v>1</v>
      </c>
      <c r="F415" s="8">
        <v>35000</v>
      </c>
      <c r="G415" s="21">
        <f t="shared" si="11"/>
        <v>35000</v>
      </c>
      <c r="H415" s="21">
        <f t="shared" si="12"/>
        <v>35000</v>
      </c>
    </row>
    <row r="416" spans="1:8" ht="12.75">
      <c r="A416" t="s">
        <v>134</v>
      </c>
      <c r="C416">
        <v>1</v>
      </c>
      <c r="D416" t="s">
        <v>396</v>
      </c>
      <c r="E416">
        <v>1</v>
      </c>
      <c r="F416" s="8">
        <v>1500</v>
      </c>
      <c r="G416" s="21">
        <f t="shared" si="11"/>
        <v>1500</v>
      </c>
      <c r="H416" s="21">
        <f t="shared" si="12"/>
        <v>1500</v>
      </c>
    </row>
    <row r="417" spans="1:8" ht="12.75">
      <c r="A417" t="s">
        <v>135</v>
      </c>
      <c r="G417" s="21">
        <f t="shared" si="11"/>
        <v>0</v>
      </c>
      <c r="H417" s="21">
        <f t="shared" si="12"/>
        <v>0</v>
      </c>
    </row>
    <row r="418" spans="2:8" ht="12.75">
      <c r="B418" t="s">
        <v>136</v>
      </c>
      <c r="C418">
        <v>8</v>
      </c>
      <c r="D418" t="s">
        <v>538</v>
      </c>
      <c r="E418">
        <v>1</v>
      </c>
      <c r="F418" s="8">
        <v>200</v>
      </c>
      <c r="G418" s="21">
        <f t="shared" si="11"/>
        <v>1600</v>
      </c>
      <c r="H418" s="21">
        <f t="shared" si="12"/>
        <v>1600</v>
      </c>
    </row>
    <row r="419" spans="2:8" ht="12.75">
      <c r="B419" t="s">
        <v>141</v>
      </c>
      <c r="C419">
        <v>8</v>
      </c>
      <c r="D419" t="s">
        <v>538</v>
      </c>
      <c r="E419">
        <v>1</v>
      </c>
      <c r="F419" s="8">
        <v>150</v>
      </c>
      <c r="G419" s="21">
        <f t="shared" si="11"/>
        <v>1200</v>
      </c>
      <c r="H419" s="21">
        <f t="shared" si="12"/>
        <v>1200</v>
      </c>
    </row>
    <row r="420" ht="12.75">
      <c r="A420" t="s">
        <v>142</v>
      </c>
    </row>
    <row r="421" spans="2:8" ht="12.75">
      <c r="B421" t="s">
        <v>136</v>
      </c>
      <c r="C421">
        <v>8</v>
      </c>
      <c r="D421" t="s">
        <v>538</v>
      </c>
      <c r="E421">
        <v>1</v>
      </c>
      <c r="F421" s="8">
        <v>150</v>
      </c>
      <c r="G421" s="21">
        <f>C421*E421*F421</f>
        <v>1200</v>
      </c>
      <c r="H421" s="21">
        <f>G421</f>
        <v>1200</v>
      </c>
    </row>
    <row r="422" spans="2:8" ht="12.75">
      <c r="B422" t="s">
        <v>141</v>
      </c>
      <c r="C422">
        <v>8</v>
      </c>
      <c r="D422" t="s">
        <v>538</v>
      </c>
      <c r="E422">
        <v>1</v>
      </c>
      <c r="F422" s="8">
        <v>150</v>
      </c>
      <c r="G422" s="21">
        <f>C422*E422*F422</f>
        <v>1200</v>
      </c>
      <c r="H422" s="21">
        <f>G422</f>
        <v>1200</v>
      </c>
    </row>
    <row r="423" spans="1:8" ht="12.75">
      <c r="A423" t="s">
        <v>143</v>
      </c>
      <c r="C423">
        <v>1</v>
      </c>
      <c r="D423" t="s">
        <v>396</v>
      </c>
      <c r="E423">
        <v>1</v>
      </c>
      <c r="F423" s="8">
        <v>500</v>
      </c>
      <c r="G423" s="21">
        <f>C423*E423*F423</f>
        <v>500</v>
      </c>
      <c r="H423" s="21">
        <f>G423</f>
        <v>500</v>
      </c>
    </row>
    <row r="425" spans="2:8" ht="12.75">
      <c r="B425" t="s">
        <v>407</v>
      </c>
      <c r="F425" s="8">
        <f>SUM(H383:H412)</f>
        <v>74435.09400000001</v>
      </c>
      <c r="G425" s="21">
        <f>B4*F425</f>
        <v>17120.071620000002</v>
      </c>
      <c r="H425" s="21">
        <f>G425</f>
        <v>17120.071620000002</v>
      </c>
    </row>
    <row r="426" spans="6:10" ht="12.75">
      <c r="F426" s="25" t="s">
        <v>144</v>
      </c>
      <c r="I426" s="20">
        <f>SUM(H378:H425)</f>
        <v>160255.16562</v>
      </c>
      <c r="J426" s="20"/>
    </row>
    <row r="427" spans="6:10" ht="12.75">
      <c r="F427" s="25"/>
      <c r="I427" s="20"/>
      <c r="J427" s="20"/>
    </row>
    <row r="428" ht="12.75">
      <c r="A428" s="1" t="s">
        <v>512</v>
      </c>
    </row>
    <row r="429" ht="12.75">
      <c r="A429" t="s">
        <v>145</v>
      </c>
    </row>
    <row r="430" spans="2:7" ht="12.75">
      <c r="B430" t="s">
        <v>203</v>
      </c>
      <c r="C430">
        <v>22</v>
      </c>
      <c r="D430" t="s">
        <v>332</v>
      </c>
      <c r="E430">
        <v>14</v>
      </c>
      <c r="F430" s="47">
        <v>25</v>
      </c>
      <c r="G430" s="21">
        <f>C430*E430*F430</f>
        <v>7700</v>
      </c>
    </row>
    <row r="431" spans="2:7" ht="12.75">
      <c r="B431" t="s">
        <v>204</v>
      </c>
      <c r="C431">
        <v>20</v>
      </c>
      <c r="D431" t="s">
        <v>332</v>
      </c>
      <c r="E431">
        <v>14</v>
      </c>
      <c r="F431" s="47">
        <v>25</v>
      </c>
      <c r="G431" s="21">
        <f>C431*E431*F431</f>
        <v>7000</v>
      </c>
    </row>
    <row r="432" spans="2:7" ht="12.75">
      <c r="B432" t="s">
        <v>415</v>
      </c>
      <c r="C432">
        <v>4</v>
      </c>
      <c r="D432" t="s">
        <v>332</v>
      </c>
      <c r="E432">
        <v>18</v>
      </c>
      <c r="F432" s="47">
        <v>25</v>
      </c>
      <c r="G432" s="21">
        <f>C432*E432*F432</f>
        <v>1800</v>
      </c>
    </row>
    <row r="433" spans="2:7" ht="12.75">
      <c r="B433" t="s">
        <v>205</v>
      </c>
      <c r="C433">
        <v>5</v>
      </c>
      <c r="D433" t="s">
        <v>332</v>
      </c>
      <c r="E433">
        <v>14</v>
      </c>
      <c r="F433" s="47">
        <v>25</v>
      </c>
      <c r="G433" s="21">
        <f>C433*E433*F433</f>
        <v>1750</v>
      </c>
    </row>
    <row r="434" spans="2:8" ht="12.75">
      <c r="B434" t="s">
        <v>417</v>
      </c>
      <c r="F434" s="8">
        <f>SUM(G430:G433)</f>
        <v>18250</v>
      </c>
      <c r="G434" s="21">
        <f>B8*F434</f>
        <v>1825</v>
      </c>
      <c r="H434" s="21">
        <f>SUM(G430:G434)</f>
        <v>20075</v>
      </c>
    </row>
    <row r="435" ht="12.75">
      <c r="A435" t="s">
        <v>146</v>
      </c>
    </row>
    <row r="436" spans="2:7" ht="12.75">
      <c r="B436" t="s">
        <v>413</v>
      </c>
      <c r="C436">
        <v>20</v>
      </c>
      <c r="D436" t="s">
        <v>332</v>
      </c>
      <c r="E436">
        <v>14</v>
      </c>
      <c r="F436" s="47">
        <v>21.43</v>
      </c>
      <c r="G436" s="21">
        <f>C436*E436*F436</f>
        <v>6000.4</v>
      </c>
    </row>
    <row r="437" spans="2:7" ht="12.75">
      <c r="B437" t="s">
        <v>204</v>
      </c>
      <c r="C437">
        <v>20</v>
      </c>
      <c r="D437" t="s">
        <v>332</v>
      </c>
      <c r="E437">
        <v>14</v>
      </c>
      <c r="F437" s="47">
        <v>21.43</v>
      </c>
      <c r="G437" s="21">
        <f>C437*E437*F437</f>
        <v>6000.4</v>
      </c>
    </row>
    <row r="438" spans="2:7" ht="12.75">
      <c r="B438" t="s">
        <v>415</v>
      </c>
      <c r="C438">
        <v>4</v>
      </c>
      <c r="D438" t="s">
        <v>332</v>
      </c>
      <c r="E438">
        <v>18</v>
      </c>
      <c r="F438" s="47">
        <v>21.43</v>
      </c>
      <c r="G438" s="21">
        <f>C438*E438*F438</f>
        <v>1542.96</v>
      </c>
    </row>
    <row r="439" spans="2:7" ht="12.75">
      <c r="B439" t="s">
        <v>205</v>
      </c>
      <c r="C439">
        <v>5</v>
      </c>
      <c r="D439" t="s">
        <v>332</v>
      </c>
      <c r="E439">
        <v>14</v>
      </c>
      <c r="F439" s="47">
        <v>21.43</v>
      </c>
      <c r="G439" s="21">
        <f>C439*E439*F439</f>
        <v>1500.1</v>
      </c>
    </row>
    <row r="440" spans="2:8" ht="12.75">
      <c r="B440" t="s">
        <v>466</v>
      </c>
      <c r="F440" s="8">
        <f>SUM(G436:G439)</f>
        <v>15043.859999999999</v>
      </c>
      <c r="G440" s="21">
        <f>B8*F440</f>
        <v>1504.386</v>
      </c>
      <c r="H440" s="21">
        <f>SUM(G436:G440)</f>
        <v>16548.246</v>
      </c>
    </row>
    <row r="441" spans="1:8" ht="12.75">
      <c r="A441" t="s">
        <v>147</v>
      </c>
      <c r="C441">
        <v>1</v>
      </c>
      <c r="D441" t="s">
        <v>396</v>
      </c>
      <c r="E441">
        <v>1</v>
      </c>
      <c r="F441" s="8">
        <v>10000</v>
      </c>
      <c r="G441" s="21">
        <f>C441*E441*F441</f>
        <v>10000</v>
      </c>
      <c r="H441" s="21">
        <f>G441</f>
        <v>10000</v>
      </c>
    </row>
    <row r="442" spans="1:8" ht="12.75">
      <c r="A442" t="s">
        <v>148</v>
      </c>
      <c r="C442">
        <v>1</v>
      </c>
      <c r="D442" t="s">
        <v>396</v>
      </c>
      <c r="E442">
        <v>1</v>
      </c>
      <c r="F442" s="8">
        <v>10000</v>
      </c>
      <c r="G442" s="21">
        <f>C442*E442*F442</f>
        <v>10000</v>
      </c>
      <c r="H442" s="21">
        <f>G442</f>
        <v>10000</v>
      </c>
    </row>
    <row r="443" spans="1:8" ht="12.75">
      <c r="A443" t="s">
        <v>149</v>
      </c>
      <c r="C443">
        <v>1</v>
      </c>
      <c r="D443" t="s">
        <v>396</v>
      </c>
      <c r="E443">
        <v>1</v>
      </c>
      <c r="F443" s="8">
        <v>2000</v>
      </c>
      <c r="G443" s="21">
        <f>C443*E443*F443</f>
        <v>2000</v>
      </c>
      <c r="H443" s="21">
        <f>G443</f>
        <v>2000</v>
      </c>
    </row>
    <row r="444" ht="12.75">
      <c r="A444" t="s">
        <v>150</v>
      </c>
    </row>
    <row r="445" spans="2:8" ht="12.75">
      <c r="B445" t="s">
        <v>151</v>
      </c>
      <c r="C445">
        <v>4</v>
      </c>
      <c r="D445" t="s">
        <v>538</v>
      </c>
      <c r="E445">
        <v>1</v>
      </c>
      <c r="F445" s="8">
        <v>250</v>
      </c>
      <c r="G445" s="21">
        <f>C445*E445*F445</f>
        <v>1000</v>
      </c>
      <c r="H445" s="21">
        <f>G445</f>
        <v>1000</v>
      </c>
    </row>
    <row r="446" ht="12.75">
      <c r="A446" t="s">
        <v>152</v>
      </c>
    </row>
    <row r="447" spans="2:8" ht="12.75">
      <c r="B447" t="s">
        <v>151</v>
      </c>
      <c r="C447">
        <v>9</v>
      </c>
      <c r="D447" t="s">
        <v>538</v>
      </c>
      <c r="E447">
        <v>1</v>
      </c>
      <c r="F447" s="8">
        <v>150</v>
      </c>
      <c r="G447" s="21">
        <f>C447*E447*F447</f>
        <v>1350</v>
      </c>
      <c r="H447" s="21">
        <f>G447</f>
        <v>1350</v>
      </c>
    </row>
    <row r="448" spans="2:8" ht="12.75">
      <c r="B448" t="s">
        <v>153</v>
      </c>
      <c r="C448">
        <v>7</v>
      </c>
      <c r="D448" t="s">
        <v>538</v>
      </c>
      <c r="E448">
        <v>1</v>
      </c>
      <c r="F448" s="8">
        <v>150</v>
      </c>
      <c r="G448" s="21">
        <f>C448*E448*F448</f>
        <v>1050</v>
      </c>
      <c r="H448" s="21">
        <f>G448</f>
        <v>1050</v>
      </c>
    </row>
    <row r="449" spans="1:8" ht="12.75">
      <c r="A449" t="s">
        <v>154</v>
      </c>
      <c r="C449">
        <v>1</v>
      </c>
      <c r="D449" t="s">
        <v>396</v>
      </c>
      <c r="E449">
        <v>1</v>
      </c>
      <c r="F449" s="8">
        <v>500</v>
      </c>
      <c r="G449" s="21">
        <f>C449*E449*F449</f>
        <v>500</v>
      </c>
      <c r="H449" s="21">
        <f>G449</f>
        <v>500</v>
      </c>
    </row>
    <row r="451" spans="2:8" ht="12.75">
      <c r="B451" t="s">
        <v>407</v>
      </c>
      <c r="F451" s="8">
        <f>SUM(H434:H440)</f>
        <v>36623.246</v>
      </c>
      <c r="G451" s="21">
        <f>B4*F451</f>
        <v>8423.34658</v>
      </c>
      <c r="H451" s="21">
        <f>G451</f>
        <v>8423.34658</v>
      </c>
    </row>
    <row r="452" spans="6:10" ht="12.75">
      <c r="F452" s="25" t="s">
        <v>155</v>
      </c>
      <c r="I452" s="20">
        <f>SUM(H429:H452)</f>
        <v>70946.59258</v>
      </c>
      <c r="J452" s="20"/>
    </row>
    <row r="453" spans="6:10" ht="12.75">
      <c r="F453" s="25"/>
      <c r="I453" s="20"/>
      <c r="J453" s="20"/>
    </row>
    <row r="454" spans="1:8" ht="12.75">
      <c r="A454" s="1" t="s">
        <v>513</v>
      </c>
      <c r="H454" s="21" t="s">
        <v>293</v>
      </c>
    </row>
    <row r="455" ht="12.75">
      <c r="A455" t="s">
        <v>156</v>
      </c>
    </row>
    <row r="456" spans="2:7" ht="12.75">
      <c r="B456" t="s">
        <v>203</v>
      </c>
      <c r="C456">
        <v>4</v>
      </c>
      <c r="D456" t="s">
        <v>538</v>
      </c>
      <c r="E456">
        <v>1</v>
      </c>
      <c r="F456" s="8">
        <v>2250</v>
      </c>
      <c r="G456" s="21">
        <f>C456*E456*F456</f>
        <v>9000</v>
      </c>
    </row>
    <row r="457" spans="2:7" ht="12.75">
      <c r="B457" t="s">
        <v>157</v>
      </c>
      <c r="C457">
        <v>4</v>
      </c>
      <c r="D457" t="s">
        <v>538</v>
      </c>
      <c r="E457">
        <v>1</v>
      </c>
      <c r="F457" s="8">
        <v>2250</v>
      </c>
      <c r="G457" s="21">
        <f>C457*E457*F457</f>
        <v>9000</v>
      </c>
    </row>
    <row r="458" spans="2:8" ht="12.75">
      <c r="B458" t="s">
        <v>158</v>
      </c>
      <c r="C458">
        <v>1</v>
      </c>
      <c r="D458" t="s">
        <v>327</v>
      </c>
      <c r="E458">
        <v>1</v>
      </c>
      <c r="F458" s="8">
        <v>2250</v>
      </c>
      <c r="G458" s="21">
        <f>C458*E458*F458</f>
        <v>2250</v>
      </c>
      <c r="H458" s="21">
        <f>SUM(G456:G458)</f>
        <v>20250</v>
      </c>
    </row>
    <row r="459" ht="12.75">
      <c r="A459" t="s">
        <v>159</v>
      </c>
    </row>
    <row r="460" spans="2:7" ht="12.75">
      <c r="B460" t="s">
        <v>203</v>
      </c>
      <c r="C460">
        <v>17</v>
      </c>
      <c r="D460" t="s">
        <v>332</v>
      </c>
      <c r="E460">
        <v>14</v>
      </c>
      <c r="F460" s="47">
        <v>17.86</v>
      </c>
      <c r="G460" s="21">
        <f>C460*E460*F460</f>
        <v>4250.68</v>
      </c>
    </row>
    <row r="461" spans="2:7" ht="12.75">
      <c r="B461" t="s">
        <v>204</v>
      </c>
      <c r="C461">
        <v>20</v>
      </c>
      <c r="D461" t="s">
        <v>332</v>
      </c>
      <c r="E461">
        <v>14</v>
      </c>
      <c r="F461" s="47">
        <v>17.86</v>
      </c>
      <c r="G461" s="21">
        <f>C461*E461*F461</f>
        <v>5000.8</v>
      </c>
    </row>
    <row r="462" spans="2:7" ht="12.75">
      <c r="B462" t="s">
        <v>415</v>
      </c>
      <c r="C462">
        <v>4</v>
      </c>
      <c r="D462" t="s">
        <v>332</v>
      </c>
      <c r="E462">
        <v>18</v>
      </c>
      <c r="F462" s="47">
        <v>17.86</v>
      </c>
      <c r="G462" s="21">
        <f>C462*E462*F462</f>
        <v>1285.92</v>
      </c>
    </row>
    <row r="463" spans="2:7" ht="12.75">
      <c r="B463" t="s">
        <v>205</v>
      </c>
      <c r="C463">
        <v>5</v>
      </c>
      <c r="D463" t="s">
        <v>332</v>
      </c>
      <c r="E463">
        <v>14</v>
      </c>
      <c r="F463" s="47">
        <v>17.86</v>
      </c>
      <c r="G463" s="21">
        <f>C463*E463*F463</f>
        <v>1250.2</v>
      </c>
    </row>
    <row r="464" spans="2:8" ht="12.75">
      <c r="B464" t="s">
        <v>466</v>
      </c>
      <c r="C464">
        <v>1</v>
      </c>
      <c r="D464" t="s">
        <v>396</v>
      </c>
      <c r="E464">
        <v>1</v>
      </c>
      <c r="F464" s="8">
        <f>SUM(G460:G463)</f>
        <v>11787.6</v>
      </c>
      <c r="G464" s="21">
        <f>B8*F464</f>
        <v>1178.76</v>
      </c>
      <c r="H464" s="21">
        <f>SUM(G460:G464)</f>
        <v>12966.36</v>
      </c>
    </row>
    <row r="465" ht="12.75">
      <c r="A465" t="s">
        <v>160</v>
      </c>
    </row>
    <row r="466" spans="2:7" ht="12.75">
      <c r="B466" t="s">
        <v>413</v>
      </c>
      <c r="C466">
        <v>15</v>
      </c>
      <c r="D466" t="s">
        <v>332</v>
      </c>
      <c r="E466">
        <v>14</v>
      </c>
      <c r="F466" s="47">
        <v>17.86</v>
      </c>
      <c r="G466" s="21">
        <f>C466*E466*F466</f>
        <v>3750.6</v>
      </c>
    </row>
    <row r="467" spans="2:7" ht="12.75">
      <c r="B467" t="s">
        <v>204</v>
      </c>
      <c r="C467">
        <v>20</v>
      </c>
      <c r="D467" t="s">
        <v>332</v>
      </c>
      <c r="E467">
        <v>14</v>
      </c>
      <c r="F467" s="47">
        <v>17.86</v>
      </c>
      <c r="G467" s="21">
        <f>C467*E467*F467</f>
        <v>5000.8</v>
      </c>
    </row>
    <row r="468" spans="2:7" ht="12.75">
      <c r="B468" t="s">
        <v>415</v>
      </c>
      <c r="C468">
        <v>4</v>
      </c>
      <c r="D468" t="s">
        <v>332</v>
      </c>
      <c r="E468">
        <v>18</v>
      </c>
      <c r="F468" s="47">
        <v>17.86</v>
      </c>
      <c r="G468" s="21">
        <f>C468*E468*F468</f>
        <v>1285.92</v>
      </c>
    </row>
    <row r="469" spans="2:7" ht="12.75">
      <c r="B469" t="s">
        <v>205</v>
      </c>
      <c r="C469">
        <v>5</v>
      </c>
      <c r="D469" t="s">
        <v>332</v>
      </c>
      <c r="E469">
        <v>14</v>
      </c>
      <c r="F469" s="47">
        <v>17.86</v>
      </c>
      <c r="G469" s="21">
        <f>C469*E469*F469</f>
        <v>1250.2</v>
      </c>
    </row>
    <row r="470" spans="2:8" ht="12.75">
      <c r="B470" t="s">
        <v>466</v>
      </c>
      <c r="C470">
        <v>1</v>
      </c>
      <c r="D470" t="s">
        <v>396</v>
      </c>
      <c r="E470">
        <v>1</v>
      </c>
      <c r="F470" s="8">
        <f>SUM(G466:G469)</f>
        <v>11287.52</v>
      </c>
      <c r="G470" s="21">
        <f>B8*F470</f>
        <v>1128.7520000000002</v>
      </c>
      <c r="H470" s="21">
        <f>SUM(G466:G470)</f>
        <v>12416.272</v>
      </c>
    </row>
    <row r="472" spans="1:8" ht="12.75">
      <c r="A472" t="s">
        <v>25</v>
      </c>
      <c r="C472">
        <v>15</v>
      </c>
      <c r="D472" t="s">
        <v>469</v>
      </c>
      <c r="E472">
        <v>14</v>
      </c>
      <c r="F472" s="47">
        <v>17.86</v>
      </c>
      <c r="G472" s="21">
        <f>C472*E472*F472</f>
        <v>3750.6</v>
      </c>
      <c r="H472"/>
    </row>
    <row r="473" spans="2:8" ht="12.75">
      <c r="B473" t="s">
        <v>466</v>
      </c>
      <c r="C473">
        <v>1</v>
      </c>
      <c r="D473" t="s">
        <v>396</v>
      </c>
      <c r="E473">
        <v>1</v>
      </c>
      <c r="F473" s="8">
        <f>SUM(G472:G472)</f>
        <v>3750.6</v>
      </c>
      <c r="G473" s="21">
        <f>B8*F473</f>
        <v>375.06</v>
      </c>
      <c r="H473" s="21">
        <f>SUM(G472:G473)</f>
        <v>4125.66</v>
      </c>
    </row>
    <row r="474" spans="1:8" ht="12.75">
      <c r="A474" t="s">
        <v>26</v>
      </c>
      <c r="C474">
        <v>1</v>
      </c>
      <c r="D474" t="s">
        <v>396</v>
      </c>
      <c r="E474">
        <v>1</v>
      </c>
      <c r="F474" s="8">
        <v>500</v>
      </c>
      <c r="G474" s="21">
        <f aca="true" t="shared" si="13" ref="G474:G479">C474*E474*F474</f>
        <v>500</v>
      </c>
      <c r="H474" s="21">
        <f aca="true" t="shared" si="14" ref="H474:H479">G474</f>
        <v>500</v>
      </c>
    </row>
    <row r="475" spans="1:8" ht="12.75">
      <c r="A475" t="s">
        <v>27</v>
      </c>
      <c r="C475">
        <v>1</v>
      </c>
      <c r="D475" t="s">
        <v>396</v>
      </c>
      <c r="E475">
        <v>1</v>
      </c>
      <c r="F475" s="8">
        <v>10000</v>
      </c>
      <c r="G475" s="21">
        <f t="shared" si="13"/>
        <v>10000</v>
      </c>
      <c r="H475" s="21">
        <f t="shared" si="14"/>
        <v>10000</v>
      </c>
    </row>
    <row r="476" spans="1:8" ht="12.75">
      <c r="A476" t="s">
        <v>339</v>
      </c>
      <c r="C476">
        <v>1</v>
      </c>
      <c r="D476" t="s">
        <v>396</v>
      </c>
      <c r="E476">
        <v>1</v>
      </c>
      <c r="F476" s="8">
        <v>25000</v>
      </c>
      <c r="G476" s="21">
        <f t="shared" si="13"/>
        <v>25000</v>
      </c>
      <c r="H476" s="21">
        <f t="shared" si="14"/>
        <v>25000</v>
      </c>
    </row>
    <row r="477" spans="1:8" ht="12.75">
      <c r="A477" t="s">
        <v>340</v>
      </c>
      <c r="C477">
        <v>1</v>
      </c>
      <c r="D477" t="s">
        <v>396</v>
      </c>
      <c r="E477">
        <v>1</v>
      </c>
      <c r="F477" s="8">
        <v>3000</v>
      </c>
      <c r="G477" s="21">
        <f t="shared" si="13"/>
        <v>3000</v>
      </c>
      <c r="H477" s="21">
        <f t="shared" si="14"/>
        <v>3000</v>
      </c>
    </row>
    <row r="478" spans="1:8" ht="12.75">
      <c r="A478" t="s">
        <v>341</v>
      </c>
      <c r="C478">
        <v>1</v>
      </c>
      <c r="D478" t="s">
        <v>396</v>
      </c>
      <c r="E478">
        <v>1</v>
      </c>
      <c r="F478" s="8">
        <v>3000</v>
      </c>
      <c r="G478" s="21">
        <f t="shared" si="13"/>
        <v>3000</v>
      </c>
      <c r="H478" s="21">
        <f t="shared" si="14"/>
        <v>3000</v>
      </c>
    </row>
    <row r="479" spans="1:8" ht="12.75">
      <c r="A479" t="s">
        <v>342</v>
      </c>
      <c r="C479">
        <v>1</v>
      </c>
      <c r="D479" t="s">
        <v>396</v>
      </c>
      <c r="E479">
        <v>1</v>
      </c>
      <c r="F479" s="8">
        <v>1500</v>
      </c>
      <c r="G479" s="21">
        <f t="shared" si="13"/>
        <v>1500</v>
      </c>
      <c r="H479" s="21">
        <f t="shared" si="14"/>
        <v>1500</v>
      </c>
    </row>
    <row r="480" ht="12.75">
      <c r="A480" t="s">
        <v>343</v>
      </c>
    </row>
    <row r="481" spans="2:8" ht="12.75">
      <c r="B481" t="s">
        <v>391</v>
      </c>
      <c r="C481">
        <v>9</v>
      </c>
      <c r="D481" t="s">
        <v>538</v>
      </c>
      <c r="E481">
        <v>1</v>
      </c>
      <c r="F481" s="8">
        <v>150</v>
      </c>
      <c r="G481" s="21">
        <f>C481*E481*F481</f>
        <v>1350</v>
      </c>
      <c r="H481" s="21">
        <f>G481</f>
        <v>1350</v>
      </c>
    </row>
    <row r="482" spans="1:8" ht="12.75">
      <c r="A482" t="s">
        <v>344</v>
      </c>
      <c r="G482" s="21">
        <f>C482*E482*F482</f>
        <v>0</v>
      </c>
      <c r="H482" s="21">
        <f>G482</f>
        <v>0</v>
      </c>
    </row>
    <row r="483" spans="2:8" ht="12.75">
      <c r="B483" t="s">
        <v>391</v>
      </c>
      <c r="C483">
        <v>9</v>
      </c>
      <c r="D483" t="s">
        <v>538</v>
      </c>
      <c r="E483">
        <v>1</v>
      </c>
      <c r="F483" s="8">
        <v>150</v>
      </c>
      <c r="G483" s="21">
        <f>C483*E483*F483</f>
        <v>1350</v>
      </c>
      <c r="H483" s="21">
        <f>G483</f>
        <v>1350</v>
      </c>
    </row>
    <row r="484" spans="1:8" ht="12.75">
      <c r="A484" t="s">
        <v>345</v>
      </c>
      <c r="C484">
        <v>1</v>
      </c>
      <c r="D484" t="s">
        <v>396</v>
      </c>
      <c r="E484">
        <v>1</v>
      </c>
      <c r="F484" s="8">
        <v>500</v>
      </c>
      <c r="G484" s="21">
        <f>C484*E484*F484</f>
        <v>500</v>
      </c>
      <c r="H484" s="21">
        <f>G484</f>
        <v>500</v>
      </c>
    </row>
    <row r="486" spans="2:8" ht="12.75">
      <c r="B486" t="s">
        <v>407</v>
      </c>
      <c r="F486" s="8">
        <f>SUM(H458:H473)</f>
        <v>49758.292</v>
      </c>
      <c r="G486" s="21">
        <f>B4*F486</f>
        <v>11444.40716</v>
      </c>
      <c r="H486" s="21">
        <f>G486</f>
        <v>11444.40716</v>
      </c>
    </row>
    <row r="487" spans="6:10" ht="12.75">
      <c r="F487" s="25" t="s">
        <v>346</v>
      </c>
      <c r="I487" s="20">
        <f>SUM(H455:H486)</f>
        <v>107402.69916</v>
      </c>
      <c r="J487" s="20"/>
    </row>
    <row r="488" spans="6:10" ht="12.75">
      <c r="F488" s="25"/>
      <c r="I488" s="20"/>
      <c r="J488" s="20"/>
    </row>
    <row r="489" ht="12.75">
      <c r="A489" s="1" t="s">
        <v>518</v>
      </c>
    </row>
    <row r="490" ht="12.75">
      <c r="A490" t="s">
        <v>347</v>
      </c>
    </row>
    <row r="491" spans="2:7" ht="12.75">
      <c r="B491" t="s">
        <v>203</v>
      </c>
      <c r="C491">
        <v>4</v>
      </c>
      <c r="D491" t="s">
        <v>332</v>
      </c>
      <c r="E491">
        <v>14</v>
      </c>
      <c r="F491" s="47">
        <v>25</v>
      </c>
      <c r="G491" s="21">
        <f>C491*E491*F491</f>
        <v>1400</v>
      </c>
    </row>
    <row r="492" spans="2:7" ht="12.75">
      <c r="B492" t="s">
        <v>204</v>
      </c>
      <c r="C492">
        <v>20</v>
      </c>
      <c r="D492" t="s">
        <v>332</v>
      </c>
      <c r="E492">
        <v>14</v>
      </c>
      <c r="F492" s="47">
        <v>25</v>
      </c>
      <c r="G492" s="21">
        <f>C492*E492*F492</f>
        <v>7000</v>
      </c>
    </row>
    <row r="493" spans="2:7" ht="12.75">
      <c r="B493" t="s">
        <v>415</v>
      </c>
      <c r="C493">
        <v>4</v>
      </c>
      <c r="D493" t="s">
        <v>332</v>
      </c>
      <c r="E493">
        <v>18</v>
      </c>
      <c r="F493" s="47">
        <v>25</v>
      </c>
      <c r="G493" s="21">
        <f>C493*E493*F493</f>
        <v>1800</v>
      </c>
    </row>
    <row r="494" spans="2:7" ht="12.75">
      <c r="B494" t="s">
        <v>205</v>
      </c>
      <c r="C494">
        <v>1</v>
      </c>
      <c r="D494" t="s">
        <v>332</v>
      </c>
      <c r="E494">
        <v>14</v>
      </c>
      <c r="F494" s="47">
        <v>25</v>
      </c>
      <c r="G494" s="21">
        <f>C494*E494*F494</f>
        <v>350</v>
      </c>
    </row>
    <row r="495" spans="2:8" ht="12.75">
      <c r="B495" t="s">
        <v>417</v>
      </c>
      <c r="C495">
        <v>1</v>
      </c>
      <c r="D495" t="s">
        <v>396</v>
      </c>
      <c r="E495">
        <v>1</v>
      </c>
      <c r="F495" s="8">
        <f>SUM(G491:G494)</f>
        <v>10550</v>
      </c>
      <c r="G495" s="21">
        <f>B8*F495</f>
        <v>1055</v>
      </c>
      <c r="H495" s="21">
        <f>SUM(G491:G495)</f>
        <v>11605</v>
      </c>
    </row>
    <row r="496" spans="1:7" ht="12.75">
      <c r="A496" t="s">
        <v>348</v>
      </c>
      <c r="C496">
        <v>15</v>
      </c>
      <c r="D496" t="s">
        <v>332</v>
      </c>
      <c r="E496">
        <v>14</v>
      </c>
      <c r="F496" s="47">
        <v>21.43</v>
      </c>
      <c r="G496" s="21">
        <f>C496*E496*F496</f>
        <v>4500.3</v>
      </c>
    </row>
    <row r="497" spans="2:7" ht="12.75">
      <c r="B497" t="s">
        <v>415</v>
      </c>
      <c r="C497">
        <v>4</v>
      </c>
      <c r="D497" t="s">
        <v>332</v>
      </c>
      <c r="E497">
        <v>18</v>
      </c>
      <c r="F497" s="47">
        <v>21.43</v>
      </c>
      <c r="G497" s="21">
        <f>C497*E497*F497</f>
        <v>1542.96</v>
      </c>
    </row>
    <row r="498" spans="2:8" ht="12.75">
      <c r="B498" t="s">
        <v>466</v>
      </c>
      <c r="C498">
        <v>1</v>
      </c>
      <c r="D498" t="s">
        <v>396</v>
      </c>
      <c r="E498">
        <v>1</v>
      </c>
      <c r="F498" s="8">
        <f>SUM(G496:G497)</f>
        <v>6043.26</v>
      </c>
      <c r="G498" s="21">
        <f>B8*F498</f>
        <v>604.326</v>
      </c>
      <c r="H498" s="21">
        <f>SUM(G494:G498)</f>
        <v>8052.586</v>
      </c>
    </row>
    <row r="499" ht="12.75">
      <c r="A499" t="s">
        <v>349</v>
      </c>
    </row>
    <row r="500" spans="2:7" ht="12.75">
      <c r="B500" t="s">
        <v>203</v>
      </c>
      <c r="C500">
        <v>7</v>
      </c>
      <c r="D500" t="s">
        <v>332</v>
      </c>
      <c r="E500">
        <v>14</v>
      </c>
      <c r="F500" s="47">
        <v>25</v>
      </c>
      <c r="G500" s="21">
        <f>C500*E500*F500</f>
        <v>2450</v>
      </c>
    </row>
    <row r="501" spans="2:7" ht="12.75">
      <c r="B501" t="s">
        <v>204</v>
      </c>
      <c r="C501">
        <v>20</v>
      </c>
      <c r="D501" t="s">
        <v>332</v>
      </c>
      <c r="E501">
        <v>14</v>
      </c>
      <c r="F501" s="47">
        <v>25</v>
      </c>
      <c r="G501" s="21">
        <f>C501*E501*F501</f>
        <v>7000</v>
      </c>
    </row>
    <row r="502" spans="2:7" ht="12.75">
      <c r="B502" t="s">
        <v>415</v>
      </c>
      <c r="C502">
        <v>4</v>
      </c>
      <c r="D502" t="s">
        <v>332</v>
      </c>
      <c r="E502">
        <v>18</v>
      </c>
      <c r="F502" s="47">
        <v>25</v>
      </c>
      <c r="G502" s="21">
        <f>C502*E502*F502</f>
        <v>1800</v>
      </c>
    </row>
    <row r="503" spans="2:7" ht="12.75">
      <c r="B503" t="s">
        <v>205</v>
      </c>
      <c r="C503">
        <v>1</v>
      </c>
      <c r="D503" t="s">
        <v>332</v>
      </c>
      <c r="E503">
        <v>14</v>
      </c>
      <c r="F503" s="47">
        <v>25</v>
      </c>
      <c r="G503" s="21">
        <f>C503*E503*F503</f>
        <v>350</v>
      </c>
    </row>
    <row r="504" spans="2:8" ht="12.75">
      <c r="B504" t="s">
        <v>466</v>
      </c>
      <c r="C504">
        <v>1</v>
      </c>
      <c r="D504" t="s">
        <v>396</v>
      </c>
      <c r="E504">
        <v>1</v>
      </c>
      <c r="F504" s="8">
        <f>SUM(G500:G503)</f>
        <v>11600</v>
      </c>
      <c r="G504" s="21">
        <f>B8*F504</f>
        <v>1160</v>
      </c>
      <c r="H504" s="21">
        <f>SUM(G500:G504)</f>
        <v>12760</v>
      </c>
    </row>
    <row r="505" spans="1:7" ht="12.75">
      <c r="A505" t="s">
        <v>350</v>
      </c>
      <c r="C505">
        <v>15</v>
      </c>
      <c r="D505" t="s">
        <v>332</v>
      </c>
      <c r="E505">
        <v>14</v>
      </c>
      <c r="F505" s="47">
        <v>21.43</v>
      </c>
      <c r="G505" s="21">
        <f>C505*E505*F505</f>
        <v>4500.3</v>
      </c>
    </row>
    <row r="506" spans="2:7" ht="12.75">
      <c r="B506" t="s">
        <v>415</v>
      </c>
      <c r="C506">
        <v>4</v>
      </c>
      <c r="D506" t="s">
        <v>332</v>
      </c>
      <c r="E506">
        <v>18</v>
      </c>
      <c r="F506" s="47">
        <v>21.43</v>
      </c>
      <c r="G506" s="21">
        <f>C506*E506*F506</f>
        <v>1542.96</v>
      </c>
    </row>
    <row r="507" spans="2:8" ht="12.75">
      <c r="B507" t="s">
        <v>466</v>
      </c>
      <c r="C507">
        <v>1</v>
      </c>
      <c r="D507" t="s">
        <v>396</v>
      </c>
      <c r="E507">
        <v>1</v>
      </c>
      <c r="F507" s="8">
        <f>SUM(G505:G506)</f>
        <v>6043.26</v>
      </c>
      <c r="G507" s="21">
        <f>B8*F507</f>
        <v>604.326</v>
      </c>
      <c r="H507" s="21">
        <f>SUM(G503:G507)</f>
        <v>8157.586</v>
      </c>
    </row>
    <row r="508" spans="1:8" ht="12.75">
      <c r="A508" t="s">
        <v>351</v>
      </c>
      <c r="C508">
        <v>1</v>
      </c>
      <c r="D508" t="s">
        <v>396</v>
      </c>
      <c r="E508">
        <v>1</v>
      </c>
      <c r="F508" s="8">
        <v>2000</v>
      </c>
      <c r="G508" s="21">
        <f>C508*E508*F508</f>
        <v>2000</v>
      </c>
      <c r="H508" s="21">
        <f>G508</f>
        <v>2000</v>
      </c>
    </row>
    <row r="509" spans="1:8" ht="12.75">
      <c r="A509" t="s">
        <v>352</v>
      </c>
      <c r="C509">
        <v>4</v>
      </c>
      <c r="D509" t="s">
        <v>538</v>
      </c>
      <c r="E509">
        <v>1</v>
      </c>
      <c r="F509" s="8">
        <v>250</v>
      </c>
      <c r="G509" s="21">
        <f>C509*E509*F509</f>
        <v>1000</v>
      </c>
      <c r="H509" s="21">
        <f>G509</f>
        <v>1000</v>
      </c>
    </row>
    <row r="510" ht="12.75">
      <c r="A510" t="s">
        <v>353</v>
      </c>
    </row>
    <row r="511" spans="2:8" ht="12.75">
      <c r="B511" t="s">
        <v>354</v>
      </c>
      <c r="C511">
        <v>24</v>
      </c>
      <c r="D511" t="s">
        <v>332</v>
      </c>
      <c r="E511">
        <v>1</v>
      </c>
      <c r="F511" s="8">
        <v>30</v>
      </c>
      <c r="G511" s="21">
        <f>C511*E511*F511</f>
        <v>720</v>
      </c>
      <c r="H511" s="21">
        <f>G511</f>
        <v>720</v>
      </c>
    </row>
    <row r="512" spans="2:8" ht="12.75">
      <c r="B512" t="s">
        <v>355</v>
      </c>
      <c r="C512">
        <v>19</v>
      </c>
      <c r="D512" t="s">
        <v>332</v>
      </c>
      <c r="E512">
        <v>1</v>
      </c>
      <c r="F512" s="8">
        <v>30</v>
      </c>
      <c r="G512" s="21">
        <f>C512*E512*F512</f>
        <v>570</v>
      </c>
      <c r="H512" s="21">
        <f>G512</f>
        <v>570</v>
      </c>
    </row>
    <row r="513" spans="2:8" ht="12.75">
      <c r="B513" t="s">
        <v>356</v>
      </c>
      <c r="C513">
        <v>24</v>
      </c>
      <c r="D513" t="s">
        <v>332</v>
      </c>
      <c r="E513">
        <v>1</v>
      </c>
      <c r="F513" s="8">
        <v>30</v>
      </c>
      <c r="G513" s="21">
        <f>C513*E513*F513</f>
        <v>720</v>
      </c>
      <c r="H513" s="21">
        <f>G513</f>
        <v>720</v>
      </c>
    </row>
    <row r="514" spans="2:8" ht="12.75">
      <c r="B514" t="s">
        <v>357</v>
      </c>
      <c r="C514">
        <v>19</v>
      </c>
      <c r="D514" t="s">
        <v>332</v>
      </c>
      <c r="E514">
        <v>1</v>
      </c>
      <c r="F514" s="8">
        <v>30</v>
      </c>
      <c r="G514" s="21">
        <f>C514*E514*F514</f>
        <v>570</v>
      </c>
      <c r="H514" s="21">
        <f>G514</f>
        <v>570</v>
      </c>
    </row>
    <row r="515" spans="1:8" ht="12.75">
      <c r="A515" t="s">
        <v>358</v>
      </c>
      <c r="C515">
        <v>1</v>
      </c>
      <c r="D515" t="s">
        <v>396</v>
      </c>
      <c r="E515">
        <v>1</v>
      </c>
      <c r="F515" s="8">
        <v>500</v>
      </c>
      <c r="G515" s="21">
        <f>C515*E515*F515</f>
        <v>500</v>
      </c>
      <c r="H515" s="21">
        <f>G515</f>
        <v>500</v>
      </c>
    </row>
    <row r="517" spans="2:8" ht="12.75">
      <c r="B517" t="s">
        <v>407</v>
      </c>
      <c r="F517" s="8">
        <f>SUM(H495:H507)</f>
        <v>40575.172</v>
      </c>
      <c r="G517" s="21">
        <f>B4*F517</f>
        <v>9332.28956</v>
      </c>
      <c r="H517" s="21">
        <f>G517</f>
        <v>9332.28956</v>
      </c>
    </row>
    <row r="518" spans="6:10" ht="12.75">
      <c r="F518" s="25" t="s">
        <v>359</v>
      </c>
      <c r="I518" s="20">
        <f>SUM(H490:H517)</f>
        <v>55987.461559999996</v>
      </c>
      <c r="J518" s="20"/>
    </row>
    <row r="519" spans="6:10" ht="12.75">
      <c r="F519" s="25"/>
      <c r="I519" s="20"/>
      <c r="J519" s="20"/>
    </row>
    <row r="520" spans="1:8" ht="12.75">
      <c r="A520" s="1" t="s">
        <v>519</v>
      </c>
      <c r="H520" s="21" t="s">
        <v>293</v>
      </c>
    </row>
    <row r="521" ht="12.75">
      <c r="A521" t="s">
        <v>360</v>
      </c>
    </row>
    <row r="522" spans="2:7" ht="12.75">
      <c r="B522" t="s">
        <v>203</v>
      </c>
      <c r="C522">
        <v>7</v>
      </c>
      <c r="D522" t="s">
        <v>332</v>
      </c>
      <c r="E522">
        <v>14</v>
      </c>
      <c r="F522" s="8">
        <v>25</v>
      </c>
      <c r="G522" s="21">
        <f>C522*E522*F522</f>
        <v>2450</v>
      </c>
    </row>
    <row r="523" spans="2:7" ht="12.75">
      <c r="B523" t="s">
        <v>204</v>
      </c>
      <c r="C523">
        <v>20</v>
      </c>
      <c r="D523" t="s">
        <v>332</v>
      </c>
      <c r="E523">
        <v>14</v>
      </c>
      <c r="F523" s="8">
        <v>25</v>
      </c>
      <c r="G523" s="21">
        <f>C523*E523*F523</f>
        <v>7000</v>
      </c>
    </row>
    <row r="524" spans="2:7" ht="12.75">
      <c r="B524" t="s">
        <v>415</v>
      </c>
      <c r="C524">
        <v>4</v>
      </c>
      <c r="D524" t="s">
        <v>332</v>
      </c>
      <c r="E524">
        <v>18</v>
      </c>
      <c r="F524" s="8">
        <v>25</v>
      </c>
      <c r="G524" s="21">
        <f>C524*E524*F524</f>
        <v>1800</v>
      </c>
    </row>
    <row r="525" spans="2:7" ht="12.75">
      <c r="B525" t="s">
        <v>361</v>
      </c>
      <c r="C525">
        <v>1</v>
      </c>
      <c r="D525" t="s">
        <v>332</v>
      </c>
      <c r="E525">
        <v>14</v>
      </c>
      <c r="F525" s="8">
        <v>25</v>
      </c>
      <c r="G525" s="21">
        <f>C525*E525*F525</f>
        <v>350</v>
      </c>
    </row>
    <row r="526" spans="2:8" ht="12.75">
      <c r="B526" t="s">
        <v>466</v>
      </c>
      <c r="C526">
        <v>1</v>
      </c>
      <c r="D526" t="s">
        <v>396</v>
      </c>
      <c r="E526">
        <v>1</v>
      </c>
      <c r="F526" s="8">
        <f>SUM(G522:G525)</f>
        <v>11600</v>
      </c>
      <c r="G526" s="21">
        <f>B8*F526</f>
        <v>1160</v>
      </c>
      <c r="H526" s="21">
        <f>SUM(G522:G526)</f>
        <v>12760</v>
      </c>
    </row>
    <row r="527" ht="12.75">
      <c r="A527" t="s">
        <v>362</v>
      </c>
    </row>
    <row r="528" spans="2:7" ht="12.75">
      <c r="B528" t="s">
        <v>413</v>
      </c>
      <c r="C528">
        <v>5</v>
      </c>
      <c r="D528" t="s">
        <v>332</v>
      </c>
      <c r="E528">
        <v>14</v>
      </c>
      <c r="F528" s="47">
        <v>22</v>
      </c>
      <c r="G528" s="21">
        <f>C528*E528*F528</f>
        <v>1540</v>
      </c>
    </row>
    <row r="529" spans="2:7" ht="12.75">
      <c r="B529" t="s">
        <v>204</v>
      </c>
      <c r="C529">
        <v>20</v>
      </c>
      <c r="D529" t="s">
        <v>332</v>
      </c>
      <c r="E529">
        <v>14</v>
      </c>
      <c r="F529" s="47">
        <v>22</v>
      </c>
      <c r="G529" s="21">
        <f>C529*E529*F529</f>
        <v>6160</v>
      </c>
    </row>
    <row r="530" spans="2:7" ht="12.75">
      <c r="B530" t="s">
        <v>415</v>
      </c>
      <c r="C530">
        <v>4</v>
      </c>
      <c r="D530" t="s">
        <v>332</v>
      </c>
      <c r="E530">
        <v>18</v>
      </c>
      <c r="F530" s="47">
        <v>22</v>
      </c>
      <c r="G530" s="21">
        <f>C530*E530*F530</f>
        <v>1584</v>
      </c>
    </row>
    <row r="531" spans="2:7" ht="12.75">
      <c r="B531" t="s">
        <v>205</v>
      </c>
      <c r="C531">
        <v>1</v>
      </c>
      <c r="D531" t="s">
        <v>332</v>
      </c>
      <c r="E531">
        <v>14</v>
      </c>
      <c r="F531" s="47">
        <v>22</v>
      </c>
      <c r="G531" s="21">
        <f>C531*E531*F531</f>
        <v>308</v>
      </c>
    </row>
    <row r="532" spans="2:8" ht="12.75">
      <c r="B532" t="s">
        <v>466</v>
      </c>
      <c r="C532">
        <v>1</v>
      </c>
      <c r="D532" t="s">
        <v>396</v>
      </c>
      <c r="E532">
        <v>1</v>
      </c>
      <c r="F532" s="8">
        <f>SUM(G528:G531)</f>
        <v>9592</v>
      </c>
      <c r="G532" s="21">
        <f>B8*F532</f>
        <v>959.2</v>
      </c>
      <c r="H532" s="21">
        <f>SUM(G528:G532)</f>
        <v>10551.2</v>
      </c>
    </row>
    <row r="533" ht="12.75">
      <c r="A533" t="s">
        <v>363</v>
      </c>
    </row>
    <row r="534" ht="12.75">
      <c r="A534" t="s">
        <v>534</v>
      </c>
    </row>
    <row r="535" spans="2:7" ht="12.75">
      <c r="B535" t="s">
        <v>413</v>
      </c>
      <c r="C535">
        <v>4</v>
      </c>
      <c r="D535" t="s">
        <v>332</v>
      </c>
      <c r="E535">
        <v>14</v>
      </c>
      <c r="F535" s="47">
        <v>21</v>
      </c>
      <c r="G535" s="21">
        <f>C535*E535*F535</f>
        <v>1176</v>
      </c>
    </row>
    <row r="536" spans="2:7" ht="12.75">
      <c r="B536" t="s">
        <v>204</v>
      </c>
      <c r="C536">
        <v>20</v>
      </c>
      <c r="D536" t="s">
        <v>332</v>
      </c>
      <c r="E536">
        <v>14</v>
      </c>
      <c r="F536" s="47">
        <v>21</v>
      </c>
      <c r="G536" s="21">
        <f>C536*E536*F536</f>
        <v>5880</v>
      </c>
    </row>
    <row r="537" spans="2:7" ht="12.75">
      <c r="B537" t="s">
        <v>415</v>
      </c>
      <c r="C537">
        <v>4</v>
      </c>
      <c r="D537" t="s">
        <v>332</v>
      </c>
      <c r="E537">
        <v>18</v>
      </c>
      <c r="F537" s="47">
        <v>21</v>
      </c>
      <c r="G537" s="21">
        <f>C537*E537*F537</f>
        <v>1512</v>
      </c>
    </row>
    <row r="538" spans="2:7" ht="12.75">
      <c r="B538" t="s">
        <v>205</v>
      </c>
      <c r="C538">
        <v>1</v>
      </c>
      <c r="D538" t="s">
        <v>332</v>
      </c>
      <c r="E538">
        <v>14</v>
      </c>
      <c r="F538" s="47">
        <v>21</v>
      </c>
      <c r="G538" s="21">
        <f>C538*E538*F538</f>
        <v>294</v>
      </c>
    </row>
    <row r="539" spans="2:8" ht="12.75">
      <c r="B539" t="s">
        <v>466</v>
      </c>
      <c r="C539">
        <v>1</v>
      </c>
      <c r="D539" t="s">
        <v>396</v>
      </c>
      <c r="E539">
        <v>1</v>
      </c>
      <c r="F539" s="8">
        <f>SUM(G535:G538)</f>
        <v>8862</v>
      </c>
      <c r="G539" s="21">
        <f>B8*F539</f>
        <v>886.2</v>
      </c>
      <c r="H539" s="21">
        <f>SUM(G535:G539)</f>
        <v>9748.2</v>
      </c>
    </row>
    <row r="540" ht="12.75">
      <c r="A540" t="s">
        <v>535</v>
      </c>
    </row>
    <row r="541" spans="2:7" ht="12.75">
      <c r="B541" t="s">
        <v>413</v>
      </c>
      <c r="C541">
        <v>4</v>
      </c>
      <c r="D541" t="s">
        <v>332</v>
      </c>
      <c r="E541">
        <v>14</v>
      </c>
      <c r="F541" s="47">
        <v>21</v>
      </c>
      <c r="G541" s="21">
        <f>C541*E541*F541</f>
        <v>1176</v>
      </c>
    </row>
    <row r="542" spans="2:7" ht="12.75">
      <c r="B542" t="s">
        <v>204</v>
      </c>
      <c r="C542">
        <v>20</v>
      </c>
      <c r="D542" t="s">
        <v>332</v>
      </c>
      <c r="E542">
        <v>14</v>
      </c>
      <c r="F542" s="47">
        <v>21</v>
      </c>
      <c r="G542" s="21">
        <f>C542*E542*F542</f>
        <v>5880</v>
      </c>
    </row>
    <row r="543" spans="2:7" ht="12.75">
      <c r="B543" t="s">
        <v>415</v>
      </c>
      <c r="C543">
        <v>4</v>
      </c>
      <c r="D543" t="s">
        <v>332</v>
      </c>
      <c r="E543">
        <v>18</v>
      </c>
      <c r="F543" s="47">
        <v>21</v>
      </c>
      <c r="G543" s="21">
        <f>C543*E543*F543</f>
        <v>1512</v>
      </c>
    </row>
    <row r="544" spans="2:7" ht="12.75">
      <c r="B544" t="s">
        <v>205</v>
      </c>
      <c r="C544">
        <v>1</v>
      </c>
      <c r="D544" t="s">
        <v>332</v>
      </c>
      <c r="E544">
        <v>14</v>
      </c>
      <c r="F544" s="47">
        <v>21</v>
      </c>
      <c r="G544" s="21">
        <f>C544*E544*F544</f>
        <v>294</v>
      </c>
    </row>
    <row r="545" spans="2:8" ht="12.75">
      <c r="B545" t="s">
        <v>417</v>
      </c>
      <c r="C545">
        <v>1</v>
      </c>
      <c r="D545" t="s">
        <v>396</v>
      </c>
      <c r="E545">
        <v>1</v>
      </c>
      <c r="F545" s="8">
        <f>SUM(G541:G544)</f>
        <v>8862</v>
      </c>
      <c r="G545" s="21">
        <f>B8*F545</f>
        <v>886.2</v>
      </c>
      <c r="H545" s="21">
        <f>SUM(G541:G545)</f>
        <v>9748.2</v>
      </c>
    </row>
    <row r="546" ht="12.75">
      <c r="A546" t="s">
        <v>536</v>
      </c>
    </row>
    <row r="547" spans="2:7" ht="12.75">
      <c r="B547" t="s">
        <v>413</v>
      </c>
      <c r="C547">
        <v>4</v>
      </c>
      <c r="D547" t="s">
        <v>332</v>
      </c>
      <c r="E547">
        <v>14</v>
      </c>
      <c r="F547" s="47">
        <v>21</v>
      </c>
      <c r="G547" s="21">
        <f>C547*E547*F547</f>
        <v>1176</v>
      </c>
    </row>
    <row r="548" spans="2:7" ht="12.75">
      <c r="B548" t="s">
        <v>204</v>
      </c>
      <c r="C548">
        <v>20</v>
      </c>
      <c r="D548" t="s">
        <v>332</v>
      </c>
      <c r="E548">
        <v>14</v>
      </c>
      <c r="F548" s="47">
        <v>21</v>
      </c>
      <c r="G548" s="21">
        <f>C548*E548*F548</f>
        <v>5880</v>
      </c>
    </row>
    <row r="549" spans="2:7" ht="12.75">
      <c r="B549" t="s">
        <v>415</v>
      </c>
      <c r="C549">
        <v>4</v>
      </c>
      <c r="D549" t="s">
        <v>332</v>
      </c>
      <c r="E549">
        <v>18</v>
      </c>
      <c r="F549" s="47">
        <v>21</v>
      </c>
      <c r="G549" s="21">
        <f>C549*E549*F549</f>
        <v>1512</v>
      </c>
    </row>
    <row r="550" spans="2:7" ht="12.75">
      <c r="B550" t="s">
        <v>205</v>
      </c>
      <c r="C550">
        <v>1</v>
      </c>
      <c r="D550" t="s">
        <v>332</v>
      </c>
      <c r="E550">
        <v>14</v>
      </c>
      <c r="F550" s="47">
        <v>21</v>
      </c>
      <c r="G550" s="21">
        <f>C550*E550*F550</f>
        <v>294</v>
      </c>
    </row>
    <row r="551" spans="2:8" ht="12.75">
      <c r="B551" t="s">
        <v>466</v>
      </c>
      <c r="C551">
        <v>1</v>
      </c>
      <c r="D551" t="s">
        <v>396</v>
      </c>
      <c r="E551">
        <v>1</v>
      </c>
      <c r="F551" s="8">
        <f>SUM(G547:G550)</f>
        <v>8862</v>
      </c>
      <c r="G551" s="21">
        <f>B8*F551</f>
        <v>886.2</v>
      </c>
      <c r="H551" s="21">
        <f>SUM(G547:G551)</f>
        <v>9748.2</v>
      </c>
    </row>
    <row r="552" spans="1:7" ht="12.75">
      <c r="A552" t="s">
        <v>368</v>
      </c>
      <c r="C552">
        <v>30</v>
      </c>
      <c r="D552" t="s">
        <v>469</v>
      </c>
      <c r="E552">
        <v>14</v>
      </c>
      <c r="F552" s="47">
        <v>21</v>
      </c>
      <c r="G552" s="21">
        <f>C552*E552*F552</f>
        <v>8820</v>
      </c>
    </row>
    <row r="553" spans="2:8" ht="12.75">
      <c r="B553" t="s">
        <v>466</v>
      </c>
      <c r="C553">
        <v>1</v>
      </c>
      <c r="D553" t="s">
        <v>396</v>
      </c>
      <c r="E553">
        <v>1</v>
      </c>
      <c r="F553" s="8">
        <f>G552</f>
        <v>8820</v>
      </c>
      <c r="G553" s="21">
        <f>B8*G552</f>
        <v>882</v>
      </c>
      <c r="H553" s="21">
        <f>SUM(G552:G553)</f>
        <v>9702</v>
      </c>
    </row>
    <row r="554" spans="1:8" ht="12.75">
      <c r="A554" t="s">
        <v>369</v>
      </c>
      <c r="C554">
        <v>1</v>
      </c>
      <c r="D554" t="s">
        <v>396</v>
      </c>
      <c r="E554">
        <v>1</v>
      </c>
      <c r="F554" s="8">
        <v>7000</v>
      </c>
      <c r="G554" s="21">
        <f aca="true" t="shared" si="15" ref="G554:G559">C554*E554*F554</f>
        <v>7000</v>
      </c>
      <c r="H554" s="21">
        <f aca="true" t="shared" si="16" ref="H554:H559">G554</f>
        <v>7000</v>
      </c>
    </row>
    <row r="555" spans="1:8" ht="12.75">
      <c r="A555" t="s">
        <v>370</v>
      </c>
      <c r="C555">
        <v>4</v>
      </c>
      <c r="D555" t="s">
        <v>538</v>
      </c>
      <c r="E555">
        <v>1</v>
      </c>
      <c r="F555" s="8">
        <v>5500</v>
      </c>
      <c r="G555" s="21">
        <f t="shared" si="15"/>
        <v>22000</v>
      </c>
      <c r="H555" s="21">
        <f t="shared" si="16"/>
        <v>22000</v>
      </c>
    </row>
    <row r="556" spans="2:8" ht="12.75">
      <c r="B556" t="s">
        <v>459</v>
      </c>
      <c r="C556">
        <v>1</v>
      </c>
      <c r="D556" t="s">
        <v>396</v>
      </c>
      <c r="E556">
        <v>1</v>
      </c>
      <c r="F556" s="8">
        <v>5000</v>
      </c>
      <c r="G556" s="21">
        <f t="shared" si="15"/>
        <v>5000</v>
      </c>
      <c r="H556" s="21">
        <f t="shared" si="16"/>
        <v>5000</v>
      </c>
    </row>
    <row r="557" spans="2:8" ht="12.75">
      <c r="B557" t="s">
        <v>371</v>
      </c>
      <c r="C557">
        <v>1</v>
      </c>
      <c r="D557" t="s">
        <v>396</v>
      </c>
      <c r="E557">
        <v>1</v>
      </c>
      <c r="F557" s="8">
        <v>7000</v>
      </c>
      <c r="G557" s="21">
        <f t="shared" si="15"/>
        <v>7000</v>
      </c>
      <c r="H557" s="21">
        <f t="shared" si="16"/>
        <v>7000</v>
      </c>
    </row>
    <row r="558" spans="2:8" ht="12.75">
      <c r="B558" t="s">
        <v>372</v>
      </c>
      <c r="C558">
        <v>1</v>
      </c>
      <c r="D558" t="s">
        <v>396</v>
      </c>
      <c r="E558">
        <v>1</v>
      </c>
      <c r="F558" s="8">
        <v>2000</v>
      </c>
      <c r="G558" s="21">
        <f t="shared" si="15"/>
        <v>2000</v>
      </c>
      <c r="H558" s="21">
        <f t="shared" si="16"/>
        <v>2000</v>
      </c>
    </row>
    <row r="559" spans="1:8" ht="12.75">
      <c r="A559" t="s">
        <v>544</v>
      </c>
      <c r="C559">
        <v>1</v>
      </c>
      <c r="D559" t="s">
        <v>396</v>
      </c>
      <c r="E559">
        <v>1</v>
      </c>
      <c r="F559" s="8">
        <v>2000</v>
      </c>
      <c r="G559" s="21">
        <f t="shared" si="15"/>
        <v>2000</v>
      </c>
      <c r="H559" s="21">
        <f t="shared" si="16"/>
        <v>2000</v>
      </c>
    </row>
    <row r="560" ht="12.75">
      <c r="A560" t="s">
        <v>545</v>
      </c>
    </row>
    <row r="561" spans="2:8" ht="12.75">
      <c r="B561" t="s">
        <v>546</v>
      </c>
      <c r="C561">
        <v>4</v>
      </c>
      <c r="D561" t="s">
        <v>538</v>
      </c>
      <c r="E561">
        <v>1</v>
      </c>
      <c r="F561" s="8">
        <v>250</v>
      </c>
      <c r="G561" s="21">
        <f>C561*E561*F561</f>
        <v>1000</v>
      </c>
      <c r="H561" s="21">
        <f>G561</f>
        <v>1000</v>
      </c>
    </row>
    <row r="563" spans="2:8" ht="12.75">
      <c r="B563" t="s">
        <v>407</v>
      </c>
      <c r="F563" s="8">
        <f>SUM(H526:H553)</f>
        <v>62257.8</v>
      </c>
      <c r="G563" s="21">
        <f>B4*F563</f>
        <v>14319.294000000002</v>
      </c>
      <c r="H563" s="21">
        <f>G563</f>
        <v>14319.294000000002</v>
      </c>
    </row>
    <row r="564" spans="6:10" ht="12.75">
      <c r="F564" s="25" t="s">
        <v>375</v>
      </c>
      <c r="I564" s="20">
        <f>SUM(H521:H563)</f>
        <v>122577.09400000001</v>
      </c>
      <c r="J564" s="20"/>
    </row>
    <row r="565" spans="6:10" ht="12.75">
      <c r="F565" s="25"/>
      <c r="I565" s="20"/>
      <c r="J565" s="20"/>
    </row>
    <row r="566" spans="1:8" ht="12.75">
      <c r="A566" s="1" t="s">
        <v>520</v>
      </c>
      <c r="H566" s="21" t="s">
        <v>293</v>
      </c>
    </row>
    <row r="567" ht="12.75">
      <c r="A567" t="s">
        <v>376</v>
      </c>
    </row>
    <row r="568" spans="2:7" ht="12.75">
      <c r="B568" t="s">
        <v>203</v>
      </c>
      <c r="C568">
        <v>7</v>
      </c>
      <c r="D568" t="s">
        <v>332</v>
      </c>
      <c r="E568">
        <v>1</v>
      </c>
      <c r="F568" s="8">
        <v>1200</v>
      </c>
      <c r="G568" s="21">
        <f>C568*E568*F568</f>
        <v>8400</v>
      </c>
    </row>
    <row r="569" spans="2:8" ht="12.75">
      <c r="B569" t="s">
        <v>204</v>
      </c>
      <c r="C569">
        <v>4</v>
      </c>
      <c r="D569" t="s">
        <v>538</v>
      </c>
      <c r="E569">
        <v>1</v>
      </c>
      <c r="F569" s="8">
        <v>7200</v>
      </c>
      <c r="G569" s="21">
        <f>C569*E569*F569</f>
        <v>28800</v>
      </c>
      <c r="H569" s="21">
        <f>G568+G569</f>
        <v>37200</v>
      </c>
    </row>
    <row r="570" spans="1:7" ht="12.75">
      <c r="A570" t="s">
        <v>377</v>
      </c>
      <c r="G570"/>
    </row>
    <row r="571" spans="2:7" ht="12.75">
      <c r="B571" t="s">
        <v>203</v>
      </c>
      <c r="C571">
        <v>2</v>
      </c>
      <c r="D571" t="s">
        <v>332</v>
      </c>
      <c r="E571">
        <v>12</v>
      </c>
      <c r="F571" s="48">
        <v>35</v>
      </c>
      <c r="G571" s="21">
        <f>C571*E571*F571</f>
        <v>840</v>
      </c>
    </row>
    <row r="572" spans="2:7" ht="12.75">
      <c r="B572" t="s">
        <v>204</v>
      </c>
      <c r="C572">
        <v>8</v>
      </c>
      <c r="D572" t="s">
        <v>332</v>
      </c>
      <c r="E572">
        <v>14</v>
      </c>
      <c r="F572" s="48">
        <v>35</v>
      </c>
      <c r="G572" s="21">
        <f>C572*E572*F572</f>
        <v>3920</v>
      </c>
    </row>
    <row r="573" spans="2:7" ht="12.75">
      <c r="B573" t="s">
        <v>415</v>
      </c>
      <c r="C573">
        <v>2</v>
      </c>
      <c r="D573" t="s">
        <v>332</v>
      </c>
      <c r="E573">
        <v>18</v>
      </c>
      <c r="F573" s="48">
        <v>35</v>
      </c>
      <c r="G573" s="21">
        <f>C573*E573*F573</f>
        <v>1260</v>
      </c>
    </row>
    <row r="574" spans="2:8" ht="12.75">
      <c r="B574" t="s">
        <v>466</v>
      </c>
      <c r="C574">
        <v>1</v>
      </c>
      <c r="D574" t="s">
        <v>396</v>
      </c>
      <c r="E574">
        <v>1</v>
      </c>
      <c r="F574" s="8">
        <f>G572+G573</f>
        <v>5180</v>
      </c>
      <c r="G574" s="21">
        <f>F574*B8</f>
        <v>518</v>
      </c>
      <c r="H574" s="21">
        <f>SUM(G571:G574)</f>
        <v>6538</v>
      </c>
    </row>
    <row r="575" ht="12.75">
      <c r="A575" t="s">
        <v>378</v>
      </c>
    </row>
    <row r="576" spans="2:7" ht="12.75">
      <c r="B576" t="s">
        <v>203</v>
      </c>
      <c r="C576">
        <v>4</v>
      </c>
      <c r="D576" t="s">
        <v>332</v>
      </c>
      <c r="E576">
        <v>14</v>
      </c>
      <c r="F576" s="8">
        <v>30</v>
      </c>
      <c r="G576" s="21">
        <f>C576*E576*F576</f>
        <v>1680</v>
      </c>
    </row>
    <row r="577" spans="2:7" ht="12.75">
      <c r="B577" t="s">
        <v>204</v>
      </c>
      <c r="C577">
        <v>20</v>
      </c>
      <c r="D577" t="s">
        <v>332</v>
      </c>
      <c r="E577">
        <v>14</v>
      </c>
      <c r="F577" s="8">
        <v>30</v>
      </c>
      <c r="G577" s="21">
        <f>C577*E577*F577</f>
        <v>8400</v>
      </c>
    </row>
    <row r="578" spans="2:7" ht="12.75">
      <c r="B578" t="s">
        <v>415</v>
      </c>
      <c r="C578">
        <v>4</v>
      </c>
      <c r="D578" t="s">
        <v>332</v>
      </c>
      <c r="E578">
        <v>18</v>
      </c>
      <c r="F578" s="8">
        <v>30</v>
      </c>
      <c r="G578" s="21">
        <f>C578*E578*F578</f>
        <v>2160</v>
      </c>
    </row>
    <row r="579" spans="2:7" ht="12.75">
      <c r="B579" t="s">
        <v>205</v>
      </c>
      <c r="C579">
        <v>2</v>
      </c>
      <c r="D579" t="s">
        <v>332</v>
      </c>
      <c r="E579">
        <v>14</v>
      </c>
      <c r="F579" s="8">
        <v>30</v>
      </c>
      <c r="G579" s="21">
        <f>C579*E579*F579</f>
        <v>840</v>
      </c>
    </row>
    <row r="580" spans="2:8" ht="12.75">
      <c r="B580" t="s">
        <v>466</v>
      </c>
      <c r="C580">
        <v>1</v>
      </c>
      <c r="D580" t="s">
        <v>396</v>
      </c>
      <c r="E580">
        <v>1</v>
      </c>
      <c r="F580" s="8">
        <f>SUM(G576:G579)</f>
        <v>13080</v>
      </c>
      <c r="G580" s="21">
        <f>F580*B8</f>
        <v>1308</v>
      </c>
      <c r="H580" s="21">
        <f>SUM(G576:G580)</f>
        <v>14388</v>
      </c>
    </row>
    <row r="582" spans="2:7" ht="12.75">
      <c r="B582" t="s">
        <v>201</v>
      </c>
      <c r="C582">
        <v>10</v>
      </c>
      <c r="D582" t="s">
        <v>332</v>
      </c>
      <c r="E582">
        <v>14</v>
      </c>
      <c r="F582" s="8">
        <v>30</v>
      </c>
      <c r="G582" s="21">
        <f>C582*E582*F582</f>
        <v>4200</v>
      </c>
    </row>
    <row r="583" spans="2:7" ht="12.75">
      <c r="B583" t="s">
        <v>415</v>
      </c>
      <c r="C583">
        <v>2</v>
      </c>
      <c r="D583" t="s">
        <v>332</v>
      </c>
      <c r="E583">
        <v>18</v>
      </c>
      <c r="F583" s="8">
        <v>30</v>
      </c>
      <c r="G583" s="21">
        <f>C583*E583*F583</f>
        <v>1080</v>
      </c>
    </row>
    <row r="584" spans="2:8" ht="12.75">
      <c r="B584" t="s">
        <v>417</v>
      </c>
      <c r="C584">
        <v>1</v>
      </c>
      <c r="D584" t="s">
        <v>396</v>
      </c>
      <c r="E584">
        <v>1</v>
      </c>
      <c r="F584" s="8">
        <f>SUM(G582:G583)</f>
        <v>5280</v>
      </c>
      <c r="G584" s="21">
        <f>F584*B8</f>
        <v>528</v>
      </c>
      <c r="H584" s="21">
        <f>SUM(G582:G584)</f>
        <v>5808</v>
      </c>
    </row>
    <row r="585" ht="12.75">
      <c r="A585" t="s">
        <v>39</v>
      </c>
    </row>
    <row r="586" spans="2:7" ht="12.75">
      <c r="B586" t="s">
        <v>413</v>
      </c>
      <c r="C586">
        <v>2</v>
      </c>
      <c r="D586" t="s">
        <v>332</v>
      </c>
      <c r="E586">
        <v>14</v>
      </c>
      <c r="F586" s="47">
        <v>23</v>
      </c>
      <c r="G586" s="21">
        <f>C586*E586*F586</f>
        <v>644</v>
      </c>
    </row>
    <row r="587" spans="2:7" ht="12.75">
      <c r="B587" t="s">
        <v>204</v>
      </c>
      <c r="C587">
        <v>20</v>
      </c>
      <c r="D587" t="s">
        <v>332</v>
      </c>
      <c r="E587">
        <v>14</v>
      </c>
      <c r="F587" s="47">
        <v>23</v>
      </c>
      <c r="G587" s="21">
        <f>C587*E587*F587</f>
        <v>6440</v>
      </c>
    </row>
    <row r="588" spans="2:7" ht="12.75">
      <c r="B588" t="s">
        <v>415</v>
      </c>
      <c r="C588">
        <v>4</v>
      </c>
      <c r="D588" t="s">
        <v>332</v>
      </c>
      <c r="E588">
        <v>18</v>
      </c>
      <c r="F588" s="47">
        <v>23</v>
      </c>
      <c r="G588" s="21">
        <f>C588*E588*F588</f>
        <v>1656</v>
      </c>
    </row>
    <row r="589" spans="2:7" ht="12.75">
      <c r="B589" t="s">
        <v>205</v>
      </c>
      <c r="C589">
        <v>2</v>
      </c>
      <c r="D589" t="s">
        <v>332</v>
      </c>
      <c r="E589">
        <v>14</v>
      </c>
      <c r="F589" s="47">
        <v>23</v>
      </c>
      <c r="G589" s="21">
        <f>C589*E589*F589</f>
        <v>644</v>
      </c>
    </row>
    <row r="590" spans="2:8" ht="12.75">
      <c r="B590" t="s">
        <v>417</v>
      </c>
      <c r="C590">
        <v>1</v>
      </c>
      <c r="D590" t="s">
        <v>396</v>
      </c>
      <c r="E590">
        <v>1</v>
      </c>
      <c r="F590" s="8">
        <f>SUM(G586:G589)</f>
        <v>9384</v>
      </c>
      <c r="G590" s="21">
        <f>F590*B8</f>
        <v>938.4000000000001</v>
      </c>
      <c r="H590" s="21">
        <f>SUM(G586:G590)</f>
        <v>10322.4</v>
      </c>
    </row>
    <row r="592" spans="2:7" ht="12.75">
      <c r="B592" t="s">
        <v>40</v>
      </c>
      <c r="C592">
        <v>10</v>
      </c>
      <c r="D592" t="s">
        <v>332</v>
      </c>
      <c r="E592">
        <v>14</v>
      </c>
      <c r="F592" s="47">
        <v>23</v>
      </c>
      <c r="G592" s="21">
        <f>C592*E592*F592</f>
        <v>3220</v>
      </c>
    </row>
    <row r="593" spans="2:7" ht="12.75">
      <c r="B593" t="s">
        <v>415</v>
      </c>
      <c r="C593">
        <v>2</v>
      </c>
      <c r="D593" t="s">
        <v>332</v>
      </c>
      <c r="E593">
        <v>18</v>
      </c>
      <c r="F593" s="47">
        <v>23</v>
      </c>
      <c r="G593" s="21">
        <f>C593*E593*F593</f>
        <v>828</v>
      </c>
    </row>
    <row r="594" spans="2:8" ht="12.75">
      <c r="B594" t="s">
        <v>466</v>
      </c>
      <c r="C594">
        <v>1</v>
      </c>
      <c r="D594" t="s">
        <v>396</v>
      </c>
      <c r="E594">
        <v>1</v>
      </c>
      <c r="F594" s="8">
        <f>SUM(G592:G593)</f>
        <v>4048</v>
      </c>
      <c r="G594" s="21">
        <f>F594*B8</f>
        <v>404.8</v>
      </c>
      <c r="H594" s="21">
        <f>SUM(G592:G594)</f>
        <v>4452.8</v>
      </c>
    </row>
    <row r="595" spans="1:8" ht="12.75">
      <c r="A595" t="s">
        <v>41</v>
      </c>
      <c r="C595">
        <v>1</v>
      </c>
      <c r="D595" t="s">
        <v>327</v>
      </c>
      <c r="E595">
        <v>1</v>
      </c>
      <c r="F595" s="8">
        <v>1500</v>
      </c>
      <c r="G595" s="21">
        <f aca="true" t="shared" si="17" ref="G595:G600">C595*E595*F595</f>
        <v>1500</v>
      </c>
      <c r="H595" s="21">
        <f aca="true" t="shared" si="18" ref="H595:H600">G595</f>
        <v>1500</v>
      </c>
    </row>
    <row r="596" spans="1:8" ht="12.75">
      <c r="A596" t="s">
        <v>42</v>
      </c>
      <c r="C596">
        <v>1</v>
      </c>
      <c r="D596" t="s">
        <v>396</v>
      </c>
      <c r="E596">
        <v>1</v>
      </c>
      <c r="F596" s="8">
        <v>1200</v>
      </c>
      <c r="G596" s="21">
        <f t="shared" si="17"/>
        <v>1200</v>
      </c>
      <c r="H596" s="21">
        <f t="shared" si="18"/>
        <v>1200</v>
      </c>
    </row>
    <row r="597" spans="1:8" ht="12.75">
      <c r="A597" t="s">
        <v>43</v>
      </c>
      <c r="C597">
        <v>4</v>
      </c>
      <c r="D597" t="s">
        <v>538</v>
      </c>
      <c r="E597">
        <v>1</v>
      </c>
      <c r="F597" s="8">
        <v>7000</v>
      </c>
      <c r="G597" s="21">
        <f t="shared" si="17"/>
        <v>28000</v>
      </c>
      <c r="H597" s="21">
        <f t="shared" si="18"/>
        <v>28000</v>
      </c>
    </row>
    <row r="598" spans="1:8" ht="12.75">
      <c r="A598" t="s">
        <v>44</v>
      </c>
      <c r="C598">
        <v>1</v>
      </c>
      <c r="D598" t="s">
        <v>396</v>
      </c>
      <c r="E598">
        <v>1</v>
      </c>
      <c r="F598" s="8">
        <v>5000</v>
      </c>
      <c r="G598" s="21">
        <f t="shared" si="17"/>
        <v>5000</v>
      </c>
      <c r="H598" s="21">
        <f t="shared" si="18"/>
        <v>5000</v>
      </c>
    </row>
    <row r="599" spans="1:8" ht="12.75">
      <c r="A599" t="s">
        <v>45</v>
      </c>
      <c r="C599">
        <v>2</v>
      </c>
      <c r="D599" t="s">
        <v>332</v>
      </c>
      <c r="E599">
        <v>1</v>
      </c>
      <c r="F599" s="8">
        <v>1500</v>
      </c>
      <c r="G599" s="21">
        <f t="shared" si="17"/>
        <v>3000</v>
      </c>
      <c r="H599" s="21">
        <f t="shared" si="18"/>
        <v>3000</v>
      </c>
    </row>
    <row r="600" spans="1:8" ht="12.75">
      <c r="A600" t="s">
        <v>46</v>
      </c>
      <c r="C600">
        <v>1</v>
      </c>
      <c r="D600" t="s">
        <v>396</v>
      </c>
      <c r="E600">
        <v>1</v>
      </c>
      <c r="F600" s="8">
        <v>1500</v>
      </c>
      <c r="G600" s="21">
        <f t="shared" si="17"/>
        <v>1500</v>
      </c>
      <c r="H600" s="21">
        <f t="shared" si="18"/>
        <v>1500</v>
      </c>
    </row>
    <row r="601" ht="12.75">
      <c r="A601" t="s">
        <v>47</v>
      </c>
    </row>
    <row r="602" spans="2:8" ht="12.75">
      <c r="B602" t="s">
        <v>48</v>
      </c>
      <c r="C602">
        <v>4</v>
      </c>
      <c r="D602" t="s">
        <v>538</v>
      </c>
      <c r="E602">
        <v>1</v>
      </c>
      <c r="F602" s="8">
        <v>300</v>
      </c>
      <c r="G602" s="21">
        <f>C602*E602*F602</f>
        <v>1200</v>
      </c>
      <c r="H602" s="21">
        <f>G602</f>
        <v>1200</v>
      </c>
    </row>
    <row r="604" spans="2:8" ht="12.75">
      <c r="B604" t="s">
        <v>407</v>
      </c>
      <c r="F604" s="8">
        <f>SUM(H569:H595)</f>
        <v>80209.2</v>
      </c>
      <c r="G604" s="21">
        <f>B4*F604</f>
        <v>18448.116</v>
      </c>
      <c r="H604" s="21">
        <f>G604</f>
        <v>18448.116</v>
      </c>
    </row>
    <row r="605" spans="6:10" ht="12.75">
      <c r="F605" s="25" t="s">
        <v>49</v>
      </c>
      <c r="I605" s="20">
        <f>SUM(H567:H604)</f>
        <v>138557.316</v>
      </c>
      <c r="J605" s="20"/>
    </row>
    <row r="606" spans="6:10" ht="12.75">
      <c r="F606" s="25"/>
      <c r="I606" s="20"/>
      <c r="J606" s="20"/>
    </row>
    <row r="607" spans="1:10" ht="12.75">
      <c r="A607" s="1" t="s">
        <v>521</v>
      </c>
      <c r="H607" s="8"/>
      <c r="I607" s="8"/>
      <c r="J607" s="8"/>
    </row>
    <row r="608" ht="12.75">
      <c r="A608" t="s">
        <v>217</v>
      </c>
    </row>
    <row r="609" spans="2:7" ht="12.75">
      <c r="B609" t="s">
        <v>413</v>
      </c>
      <c r="C609">
        <v>2</v>
      </c>
      <c r="D609" t="s">
        <v>332</v>
      </c>
      <c r="E609">
        <v>14</v>
      </c>
      <c r="F609" s="47">
        <v>25</v>
      </c>
      <c r="G609" s="21">
        <f>C609*E609*F609</f>
        <v>700</v>
      </c>
    </row>
    <row r="610" spans="2:7" ht="12.75">
      <c r="B610" t="s">
        <v>204</v>
      </c>
      <c r="C610">
        <v>20</v>
      </c>
      <c r="D610" t="s">
        <v>332</v>
      </c>
      <c r="E610">
        <v>14</v>
      </c>
      <c r="F610" s="47">
        <v>25</v>
      </c>
      <c r="G610" s="21">
        <f>C610*E610*F610</f>
        <v>7000</v>
      </c>
    </row>
    <row r="611" spans="2:7" ht="12.75">
      <c r="B611" t="s">
        <v>415</v>
      </c>
      <c r="C611">
        <v>4</v>
      </c>
      <c r="D611" t="s">
        <v>332</v>
      </c>
      <c r="E611">
        <v>18</v>
      </c>
      <c r="F611" s="47">
        <v>25</v>
      </c>
      <c r="G611" s="21">
        <f>C611*E611*F611</f>
        <v>1800</v>
      </c>
    </row>
    <row r="612" spans="2:7" ht="12.75">
      <c r="B612" t="s">
        <v>361</v>
      </c>
      <c r="C612">
        <v>2</v>
      </c>
      <c r="D612" t="s">
        <v>332</v>
      </c>
      <c r="E612">
        <v>14</v>
      </c>
      <c r="F612" s="47">
        <v>25</v>
      </c>
      <c r="G612" s="21">
        <f>C612*E612*F612</f>
        <v>700</v>
      </c>
    </row>
    <row r="613" spans="2:8" ht="12.75">
      <c r="B613" t="s">
        <v>417</v>
      </c>
      <c r="C613">
        <v>1</v>
      </c>
      <c r="D613" t="s">
        <v>396</v>
      </c>
      <c r="E613">
        <v>1</v>
      </c>
      <c r="F613" s="8">
        <f>SUM(G609:G612)</f>
        <v>10200</v>
      </c>
      <c r="G613" s="21">
        <f>F613*B8</f>
        <v>1020</v>
      </c>
      <c r="H613" s="21">
        <f>SUM(G609:G613)</f>
        <v>11220</v>
      </c>
    </row>
    <row r="614" ht="12.75">
      <c r="A614" t="s">
        <v>218</v>
      </c>
    </row>
    <row r="615" spans="2:7" ht="12.75">
      <c r="B615" t="s">
        <v>204</v>
      </c>
      <c r="C615">
        <v>20</v>
      </c>
      <c r="D615" t="s">
        <v>332</v>
      </c>
      <c r="E615">
        <v>14</v>
      </c>
      <c r="F615" s="47">
        <v>21.43</v>
      </c>
      <c r="G615" s="21">
        <f>C615*E615*F615</f>
        <v>6000.4</v>
      </c>
    </row>
    <row r="616" spans="2:7" ht="12.75">
      <c r="B616" t="s">
        <v>415</v>
      </c>
      <c r="C616">
        <v>4</v>
      </c>
      <c r="D616" t="s">
        <v>332</v>
      </c>
      <c r="E616">
        <v>18</v>
      </c>
      <c r="F616" s="47">
        <v>21.43</v>
      </c>
      <c r="G616" s="21">
        <f>C616*E616*F616</f>
        <v>1542.96</v>
      </c>
    </row>
    <row r="617" spans="2:8" ht="12.75">
      <c r="B617" t="s">
        <v>466</v>
      </c>
      <c r="C617">
        <v>1</v>
      </c>
      <c r="D617" t="s">
        <v>396</v>
      </c>
      <c r="E617">
        <v>1</v>
      </c>
      <c r="F617" s="8">
        <f>SUM(G615:G616)</f>
        <v>7543.36</v>
      </c>
      <c r="G617" s="21">
        <f>F617*B8</f>
        <v>754.336</v>
      </c>
      <c r="H617" s="21">
        <f>SUM(G613:G617)</f>
        <v>9317.696</v>
      </c>
    </row>
    <row r="618" spans="1:8" ht="12.75">
      <c r="A618" t="s">
        <v>219</v>
      </c>
      <c r="C618">
        <v>1</v>
      </c>
      <c r="D618" t="s">
        <v>396</v>
      </c>
      <c r="E618">
        <v>1</v>
      </c>
      <c r="F618" s="8">
        <v>1500</v>
      </c>
      <c r="G618" s="21">
        <f aca="true" t="shared" si="19" ref="G618:G623">C618*E618*F618</f>
        <v>1500</v>
      </c>
      <c r="H618" s="21">
        <f aca="true" t="shared" si="20" ref="H618:H623">G618</f>
        <v>1500</v>
      </c>
    </row>
    <row r="619" spans="1:8" ht="12.75">
      <c r="A619" t="s">
        <v>220</v>
      </c>
      <c r="C619">
        <v>4</v>
      </c>
      <c r="D619" t="s">
        <v>538</v>
      </c>
      <c r="E619">
        <v>1</v>
      </c>
      <c r="F619" s="8">
        <v>1900</v>
      </c>
      <c r="G619" s="21">
        <f t="shared" si="19"/>
        <v>7600</v>
      </c>
      <c r="H619" s="21">
        <f t="shared" si="20"/>
        <v>7600</v>
      </c>
    </row>
    <row r="620" spans="1:8" ht="12.75">
      <c r="A620" t="s">
        <v>55</v>
      </c>
      <c r="C620">
        <v>4</v>
      </c>
      <c r="D620" t="s">
        <v>538</v>
      </c>
      <c r="E620">
        <v>25</v>
      </c>
      <c r="F620" s="8">
        <v>20</v>
      </c>
      <c r="G620" s="21">
        <f t="shared" si="19"/>
        <v>2000</v>
      </c>
      <c r="H620" s="21">
        <f t="shared" si="20"/>
        <v>2000</v>
      </c>
    </row>
    <row r="621" spans="1:8" ht="12.75">
      <c r="A621" t="s">
        <v>56</v>
      </c>
      <c r="C621">
        <v>4</v>
      </c>
      <c r="D621" t="s">
        <v>538</v>
      </c>
      <c r="E621">
        <v>5</v>
      </c>
      <c r="F621" s="8">
        <v>15</v>
      </c>
      <c r="G621" s="21">
        <f t="shared" si="19"/>
        <v>300</v>
      </c>
      <c r="H621" s="21">
        <f t="shared" si="20"/>
        <v>300</v>
      </c>
    </row>
    <row r="622" spans="1:8" ht="12.75">
      <c r="A622" t="s">
        <v>57</v>
      </c>
      <c r="C622">
        <v>1</v>
      </c>
      <c r="D622" t="s">
        <v>396</v>
      </c>
      <c r="E622">
        <v>1</v>
      </c>
      <c r="F622" s="8">
        <v>5000</v>
      </c>
      <c r="G622" s="21">
        <f t="shared" si="19"/>
        <v>5000</v>
      </c>
      <c r="H622" s="21">
        <f t="shared" si="20"/>
        <v>5000</v>
      </c>
    </row>
    <row r="623" spans="1:8" ht="12.75">
      <c r="A623" t="s">
        <v>58</v>
      </c>
      <c r="C623">
        <v>1</v>
      </c>
      <c r="D623" t="s">
        <v>396</v>
      </c>
      <c r="E623">
        <v>1</v>
      </c>
      <c r="F623" s="8">
        <v>1500</v>
      </c>
      <c r="G623" s="21">
        <f t="shared" si="19"/>
        <v>1500</v>
      </c>
      <c r="H623" s="21">
        <f t="shared" si="20"/>
        <v>1500</v>
      </c>
    </row>
    <row r="625" spans="2:8" ht="12.75">
      <c r="B625" t="s">
        <v>407</v>
      </c>
      <c r="F625" s="8">
        <f>SUM(H613:H617)</f>
        <v>20537.696</v>
      </c>
      <c r="G625" s="21">
        <f>B4*F625</f>
        <v>4723.67008</v>
      </c>
      <c r="H625" s="21">
        <f>G625</f>
        <v>4723.67008</v>
      </c>
    </row>
    <row r="626" spans="6:10" ht="12.75">
      <c r="F626" s="25" t="s">
        <v>228</v>
      </c>
      <c r="I626" s="20">
        <f>SUM(H608:H625)</f>
        <v>43161.36607999999</v>
      </c>
      <c r="J626" s="20"/>
    </row>
    <row r="627" spans="6:10" ht="12.75">
      <c r="F627" s="25"/>
      <c r="I627" s="20"/>
      <c r="J627" s="20"/>
    </row>
    <row r="628" spans="6:10" ht="12.75">
      <c r="F628" s="25"/>
      <c r="I628" s="20"/>
      <c r="J628" s="20"/>
    </row>
    <row r="629" spans="1:8" ht="12.75">
      <c r="A629" s="1" t="s">
        <v>522</v>
      </c>
      <c r="H629" s="21" t="s">
        <v>293</v>
      </c>
    </row>
    <row r="630" ht="12.75">
      <c r="A630" t="s">
        <v>59</v>
      </c>
    </row>
    <row r="631" spans="3:8" ht="12.75">
      <c r="C631">
        <v>6</v>
      </c>
      <c r="D631" t="s">
        <v>538</v>
      </c>
      <c r="E631">
        <v>1</v>
      </c>
      <c r="F631" s="8">
        <v>2500</v>
      </c>
      <c r="G631" s="21">
        <f>C631*E631*F631</f>
        <v>15000</v>
      </c>
      <c r="H631" s="21">
        <f>G631</f>
        <v>15000</v>
      </c>
    </row>
    <row r="632" ht="12.75">
      <c r="A632" t="s">
        <v>60</v>
      </c>
    </row>
    <row r="633" spans="1:8" ht="12.75">
      <c r="A633" t="s">
        <v>61</v>
      </c>
      <c r="G633"/>
      <c r="H633"/>
    </row>
    <row r="634" spans="2:7" ht="12.75">
      <c r="B634" t="s">
        <v>413</v>
      </c>
      <c r="C634">
        <v>10</v>
      </c>
      <c r="D634" t="s">
        <v>332</v>
      </c>
      <c r="E634">
        <v>10</v>
      </c>
      <c r="F634" s="8">
        <v>19</v>
      </c>
      <c r="G634" s="21">
        <f>C634*E634*F634</f>
        <v>1900</v>
      </c>
    </row>
    <row r="635" spans="2:7" ht="12.75">
      <c r="B635" t="s">
        <v>204</v>
      </c>
      <c r="C635">
        <v>20</v>
      </c>
      <c r="D635" t="s">
        <v>332</v>
      </c>
      <c r="E635">
        <v>18</v>
      </c>
      <c r="F635" s="8">
        <v>19</v>
      </c>
      <c r="G635" s="21">
        <f>C635*E635*F635</f>
        <v>6840</v>
      </c>
    </row>
    <row r="636" spans="2:7" ht="12.75">
      <c r="B636" t="s">
        <v>415</v>
      </c>
      <c r="C636">
        <v>4</v>
      </c>
      <c r="D636" t="s">
        <v>332</v>
      </c>
      <c r="E636">
        <v>21</v>
      </c>
      <c r="F636" s="8">
        <v>19</v>
      </c>
      <c r="G636" s="21">
        <f>C636*E636*F636</f>
        <v>1596</v>
      </c>
    </row>
    <row r="637" spans="2:8" ht="12.75">
      <c r="B637" t="s">
        <v>205</v>
      </c>
      <c r="C637">
        <v>5</v>
      </c>
      <c r="D637" t="s">
        <v>332</v>
      </c>
      <c r="E637">
        <v>18</v>
      </c>
      <c r="F637" s="8">
        <v>19</v>
      </c>
      <c r="G637" s="21">
        <f>C637*E637*F637</f>
        <v>1710</v>
      </c>
      <c r="H637" s="21">
        <f>SUM(G634:G637)</f>
        <v>12046</v>
      </c>
    </row>
    <row r="638" spans="1:6" ht="12.75">
      <c r="A638" t="s">
        <v>62</v>
      </c>
      <c r="F638" s="47"/>
    </row>
    <row r="639" spans="1:6" ht="12.75">
      <c r="A639" t="s">
        <v>63</v>
      </c>
      <c r="F639" s="47"/>
    </row>
    <row r="640" spans="2:7" ht="12.75">
      <c r="B640" t="s">
        <v>413</v>
      </c>
      <c r="C640">
        <v>1</v>
      </c>
      <c r="D640" t="s">
        <v>336</v>
      </c>
      <c r="E640">
        <v>10</v>
      </c>
      <c r="F640" s="8">
        <v>19</v>
      </c>
      <c r="G640" s="21">
        <f>C640*E640*F640</f>
        <v>190</v>
      </c>
    </row>
    <row r="641" spans="2:7" ht="12.75">
      <c r="B641" t="s">
        <v>204</v>
      </c>
      <c r="C641">
        <v>20</v>
      </c>
      <c r="D641" t="s">
        <v>332</v>
      </c>
      <c r="E641">
        <v>18</v>
      </c>
      <c r="F641" s="8">
        <v>19</v>
      </c>
      <c r="G641" s="21">
        <f>C641*E641*F641</f>
        <v>6840</v>
      </c>
    </row>
    <row r="642" spans="2:7" ht="12.75">
      <c r="B642" t="s">
        <v>415</v>
      </c>
      <c r="C642">
        <v>4</v>
      </c>
      <c r="D642" t="s">
        <v>332</v>
      </c>
      <c r="E642">
        <v>21</v>
      </c>
      <c r="F642" s="8">
        <v>19</v>
      </c>
      <c r="G642" s="21">
        <f>C642*E642*F642</f>
        <v>1596</v>
      </c>
    </row>
    <row r="643" spans="2:8" ht="12.75">
      <c r="B643" t="s">
        <v>205</v>
      </c>
      <c r="C643">
        <v>1</v>
      </c>
      <c r="D643" t="s">
        <v>336</v>
      </c>
      <c r="E643">
        <v>18</v>
      </c>
      <c r="F643" s="8">
        <v>19</v>
      </c>
      <c r="G643" s="21">
        <f>C643*E643*F643</f>
        <v>342</v>
      </c>
      <c r="H643" s="21">
        <f>SUM(G640:G643)</f>
        <v>8968</v>
      </c>
    </row>
    <row r="644" ht="12.75">
      <c r="A644" t="s">
        <v>64</v>
      </c>
    </row>
    <row r="645" spans="2:7" ht="12.75">
      <c r="B645" t="s">
        <v>413</v>
      </c>
      <c r="C645">
        <v>1</v>
      </c>
      <c r="D645" t="s">
        <v>336</v>
      </c>
      <c r="E645">
        <v>10</v>
      </c>
      <c r="F645" s="8">
        <v>19</v>
      </c>
      <c r="G645" s="21">
        <f>C645*E645*F645</f>
        <v>190</v>
      </c>
    </row>
    <row r="646" spans="2:7" ht="12.75">
      <c r="B646" t="s">
        <v>204</v>
      </c>
      <c r="C646">
        <v>20</v>
      </c>
      <c r="D646" t="s">
        <v>332</v>
      </c>
      <c r="E646">
        <v>18</v>
      </c>
      <c r="F646" s="8">
        <v>19</v>
      </c>
      <c r="G646" s="21">
        <f>C646*E646*F646</f>
        <v>6840</v>
      </c>
    </row>
    <row r="647" spans="2:7" ht="12.75">
      <c r="B647" t="s">
        <v>415</v>
      </c>
      <c r="C647">
        <v>4</v>
      </c>
      <c r="D647" t="s">
        <v>332</v>
      </c>
      <c r="E647">
        <v>21</v>
      </c>
      <c r="F647" s="8">
        <v>19</v>
      </c>
      <c r="G647" s="21">
        <f>C647*E647*F647</f>
        <v>1596</v>
      </c>
    </row>
    <row r="648" spans="2:8" ht="12.75">
      <c r="B648" t="s">
        <v>205</v>
      </c>
      <c r="C648">
        <v>1</v>
      </c>
      <c r="D648" t="s">
        <v>336</v>
      </c>
      <c r="E648">
        <v>18</v>
      </c>
      <c r="F648" s="8">
        <v>19</v>
      </c>
      <c r="G648" s="21">
        <f>C648*E648*F648</f>
        <v>342</v>
      </c>
      <c r="H648" s="21">
        <f>SUM(G645:G648)</f>
        <v>8968</v>
      </c>
    </row>
    <row r="649" spans="1:8" ht="12.75">
      <c r="A649" t="s">
        <v>65</v>
      </c>
      <c r="G649"/>
      <c r="H649"/>
    </row>
    <row r="650" spans="2:7" ht="12.75">
      <c r="B650" t="s">
        <v>413</v>
      </c>
      <c r="C650">
        <v>3</v>
      </c>
      <c r="D650" t="s">
        <v>332</v>
      </c>
      <c r="E650">
        <v>10</v>
      </c>
      <c r="F650" s="8">
        <v>19</v>
      </c>
      <c r="G650" s="21">
        <f>C650*E650*F650</f>
        <v>570</v>
      </c>
    </row>
    <row r="651" spans="2:7" ht="12.75">
      <c r="B651" t="s">
        <v>204</v>
      </c>
      <c r="C651">
        <v>20</v>
      </c>
      <c r="D651" t="s">
        <v>332</v>
      </c>
      <c r="E651">
        <v>18</v>
      </c>
      <c r="F651" s="8">
        <v>19</v>
      </c>
      <c r="G651" s="21">
        <f>C651*E651*F651</f>
        <v>6840</v>
      </c>
    </row>
    <row r="652" spans="2:7" ht="12.75">
      <c r="B652" t="s">
        <v>415</v>
      </c>
      <c r="C652">
        <v>4</v>
      </c>
      <c r="D652" t="s">
        <v>332</v>
      </c>
      <c r="E652">
        <v>21</v>
      </c>
      <c r="F652" s="8">
        <v>19</v>
      </c>
      <c r="G652" s="21">
        <f>C652*E652*F652</f>
        <v>1596</v>
      </c>
    </row>
    <row r="653" spans="2:8" ht="12.75">
      <c r="B653" t="s">
        <v>205</v>
      </c>
      <c r="C653">
        <v>2</v>
      </c>
      <c r="D653" t="s">
        <v>332</v>
      </c>
      <c r="E653">
        <v>18</v>
      </c>
      <c r="F653" s="8">
        <v>19</v>
      </c>
      <c r="G653" s="21">
        <f>C653*E653*F653</f>
        <v>684</v>
      </c>
      <c r="H653" s="21">
        <f>SUM(G650:G653)</f>
        <v>9690</v>
      </c>
    </row>
    <row r="654" spans="1:8" ht="12.75">
      <c r="A654" t="s">
        <v>66</v>
      </c>
      <c r="G654"/>
      <c r="H654"/>
    </row>
    <row r="655" spans="2:7" ht="12.75">
      <c r="B655" t="s">
        <v>413</v>
      </c>
      <c r="C655">
        <v>3</v>
      </c>
      <c r="D655" t="s">
        <v>332</v>
      </c>
      <c r="E655">
        <v>10</v>
      </c>
      <c r="F655" s="8">
        <v>19</v>
      </c>
      <c r="G655" s="21">
        <f>C655*E655*F655</f>
        <v>570</v>
      </c>
    </row>
    <row r="656" spans="2:7" ht="12.75">
      <c r="B656" t="s">
        <v>204</v>
      </c>
      <c r="C656">
        <v>20</v>
      </c>
      <c r="D656" t="s">
        <v>332</v>
      </c>
      <c r="E656">
        <v>18</v>
      </c>
      <c r="F656" s="8">
        <v>19</v>
      </c>
      <c r="G656" s="21">
        <f>C656*E656*F656</f>
        <v>6840</v>
      </c>
    </row>
    <row r="657" spans="2:7" ht="12.75">
      <c r="B657" t="s">
        <v>415</v>
      </c>
      <c r="C657">
        <v>4</v>
      </c>
      <c r="D657" t="s">
        <v>332</v>
      </c>
      <c r="E657">
        <v>21</v>
      </c>
      <c r="F657" s="8">
        <v>19</v>
      </c>
      <c r="G657" s="21">
        <f>C657*E657*F657</f>
        <v>1596</v>
      </c>
    </row>
    <row r="658" spans="2:8" ht="12.75">
      <c r="B658" t="s">
        <v>205</v>
      </c>
      <c r="C658">
        <v>2</v>
      </c>
      <c r="D658" t="s">
        <v>332</v>
      </c>
      <c r="E658">
        <v>18</v>
      </c>
      <c r="F658" s="8">
        <v>19</v>
      </c>
      <c r="G658" s="21">
        <f>C658*E658*F658</f>
        <v>684</v>
      </c>
      <c r="H658" s="21">
        <f>SUM(G655:G658)</f>
        <v>9690</v>
      </c>
    </row>
    <row r="659" ht="12.75">
      <c r="A659" t="s">
        <v>67</v>
      </c>
    </row>
    <row r="660" spans="2:8" ht="12.75">
      <c r="B660" t="s">
        <v>204</v>
      </c>
      <c r="C660">
        <v>5</v>
      </c>
      <c r="D660" t="s">
        <v>332</v>
      </c>
      <c r="E660">
        <v>18</v>
      </c>
      <c r="F660" s="8">
        <v>19</v>
      </c>
      <c r="G660" s="21">
        <f>C660*E660*F660</f>
        <v>1710</v>
      </c>
      <c r="H660" s="21">
        <f>G660</f>
        <v>1710</v>
      </c>
    </row>
    <row r="661" ht="12.75">
      <c r="A661" t="s">
        <v>68</v>
      </c>
    </row>
    <row r="662" spans="2:7" ht="12.75">
      <c r="B662" t="s">
        <v>413</v>
      </c>
      <c r="C662">
        <v>10</v>
      </c>
      <c r="D662" t="s">
        <v>332</v>
      </c>
      <c r="E662">
        <v>10</v>
      </c>
      <c r="F662" s="8">
        <v>19</v>
      </c>
      <c r="G662" s="21">
        <f>C662*E662*F662</f>
        <v>1900</v>
      </c>
    </row>
    <row r="663" spans="2:7" ht="12.75">
      <c r="B663" t="s">
        <v>204</v>
      </c>
      <c r="C663">
        <v>20</v>
      </c>
      <c r="D663" t="s">
        <v>332</v>
      </c>
      <c r="E663">
        <v>18</v>
      </c>
      <c r="F663" s="8">
        <v>19</v>
      </c>
      <c r="G663" s="21">
        <f>C663*E663*F663</f>
        <v>6840</v>
      </c>
    </row>
    <row r="664" spans="2:7" ht="12.75">
      <c r="B664" t="s">
        <v>415</v>
      </c>
      <c r="C664">
        <v>4</v>
      </c>
      <c r="D664" t="s">
        <v>332</v>
      </c>
      <c r="E664">
        <v>21</v>
      </c>
      <c r="F664" s="8">
        <v>19</v>
      </c>
      <c r="G664" s="21">
        <f>C664*E664*F664</f>
        <v>1596</v>
      </c>
    </row>
    <row r="665" spans="2:8" ht="12.75">
      <c r="B665" t="s">
        <v>205</v>
      </c>
      <c r="C665">
        <v>5</v>
      </c>
      <c r="D665" t="s">
        <v>332</v>
      </c>
      <c r="E665">
        <v>18</v>
      </c>
      <c r="F665" s="8">
        <v>19</v>
      </c>
      <c r="G665" s="21">
        <f>C665*E665*F665</f>
        <v>1710</v>
      </c>
      <c r="H665" s="21">
        <f>SUM(G662:G665)</f>
        <v>12046</v>
      </c>
    </row>
    <row r="666" spans="1:8" ht="12.75">
      <c r="A666" t="s">
        <v>69</v>
      </c>
      <c r="C666">
        <v>10</v>
      </c>
      <c r="D666" t="s">
        <v>332</v>
      </c>
      <c r="E666">
        <v>18</v>
      </c>
      <c r="F666" s="8">
        <v>19</v>
      </c>
      <c r="G666" s="21">
        <f>C666*E666*F666</f>
        <v>3420</v>
      </c>
      <c r="H666" s="21">
        <f>G666</f>
        <v>3420</v>
      </c>
    </row>
    <row r="667" ht="12.75">
      <c r="A667" t="s">
        <v>70</v>
      </c>
    </row>
    <row r="668" spans="2:7" ht="12.75">
      <c r="B668" t="s">
        <v>413</v>
      </c>
      <c r="C668">
        <v>6</v>
      </c>
      <c r="D668" t="s">
        <v>332</v>
      </c>
      <c r="E668">
        <v>10</v>
      </c>
      <c r="F668" s="8">
        <v>19</v>
      </c>
      <c r="G668" s="21">
        <f>C668*E668*F668</f>
        <v>1140</v>
      </c>
    </row>
    <row r="669" spans="2:7" ht="12.75">
      <c r="B669" t="s">
        <v>204</v>
      </c>
      <c r="C669">
        <v>20</v>
      </c>
      <c r="D669" t="s">
        <v>332</v>
      </c>
      <c r="E669">
        <v>18</v>
      </c>
      <c r="F669" s="8">
        <v>19</v>
      </c>
      <c r="G669" s="21">
        <f>C669*E669*F669</f>
        <v>6840</v>
      </c>
    </row>
    <row r="670" spans="2:7" ht="12.75">
      <c r="B670" t="s">
        <v>415</v>
      </c>
      <c r="C670">
        <v>4</v>
      </c>
      <c r="D670" t="s">
        <v>332</v>
      </c>
      <c r="E670">
        <v>21</v>
      </c>
      <c r="F670" s="8">
        <v>19</v>
      </c>
      <c r="G670" s="21">
        <f>C670*E670*F670</f>
        <v>1596</v>
      </c>
    </row>
    <row r="671" spans="2:8" ht="12.75">
      <c r="B671" t="s">
        <v>205</v>
      </c>
      <c r="C671">
        <v>5</v>
      </c>
      <c r="D671" t="s">
        <v>332</v>
      </c>
      <c r="E671">
        <v>18</v>
      </c>
      <c r="F671" s="8">
        <v>19</v>
      </c>
      <c r="G671" s="21">
        <f>C671*E671*F671</f>
        <v>1710</v>
      </c>
      <c r="H671" s="21">
        <f>SUM(G668:G671)</f>
        <v>11286</v>
      </c>
    </row>
    <row r="672" ht="12.75">
      <c r="A672" t="s">
        <v>71</v>
      </c>
    </row>
    <row r="673" spans="2:7" ht="12.75">
      <c r="B673" t="s">
        <v>413</v>
      </c>
      <c r="C673">
        <v>6</v>
      </c>
      <c r="D673" t="s">
        <v>332</v>
      </c>
      <c r="E673">
        <v>10</v>
      </c>
      <c r="F673" s="8">
        <v>19</v>
      </c>
      <c r="G673" s="21">
        <f>C673*E673*F673</f>
        <v>1140</v>
      </c>
    </row>
    <row r="674" spans="2:7" ht="12.75">
      <c r="B674" t="s">
        <v>204</v>
      </c>
      <c r="C674">
        <v>20</v>
      </c>
      <c r="D674" t="s">
        <v>332</v>
      </c>
      <c r="E674">
        <v>18</v>
      </c>
      <c r="F674" s="8">
        <v>19</v>
      </c>
      <c r="G674" s="21">
        <f>C674*E674*F674</f>
        <v>6840</v>
      </c>
    </row>
    <row r="675" spans="2:7" ht="12.75">
      <c r="B675" t="s">
        <v>415</v>
      </c>
      <c r="C675">
        <v>4</v>
      </c>
      <c r="D675" t="s">
        <v>332</v>
      </c>
      <c r="E675">
        <v>21</v>
      </c>
      <c r="F675" s="8">
        <v>19</v>
      </c>
      <c r="G675" s="21">
        <f>C675*E675*F675</f>
        <v>1596</v>
      </c>
    </row>
    <row r="676" spans="2:8" ht="12.75">
      <c r="B676" t="s">
        <v>205</v>
      </c>
      <c r="C676">
        <v>5</v>
      </c>
      <c r="D676" t="s">
        <v>332</v>
      </c>
      <c r="E676">
        <v>18</v>
      </c>
      <c r="F676" s="8">
        <v>19</v>
      </c>
      <c r="G676" s="21">
        <f>C676*E676*F676</f>
        <v>1710</v>
      </c>
      <c r="H676" s="21">
        <f>SUM(G673:G676)</f>
        <v>11286</v>
      </c>
    </row>
    <row r="677" ht="12.75">
      <c r="A677" t="s">
        <v>72</v>
      </c>
    </row>
    <row r="678" spans="2:7" ht="12.75">
      <c r="B678" t="s">
        <v>413</v>
      </c>
      <c r="C678">
        <v>1</v>
      </c>
      <c r="D678" t="s">
        <v>332</v>
      </c>
      <c r="E678">
        <v>10</v>
      </c>
      <c r="F678" s="8">
        <v>19</v>
      </c>
      <c r="G678" s="21">
        <f>C678*E678*F678</f>
        <v>190</v>
      </c>
    </row>
    <row r="679" spans="2:7" ht="12.75">
      <c r="B679" t="s">
        <v>204</v>
      </c>
      <c r="C679">
        <v>20</v>
      </c>
      <c r="D679" t="s">
        <v>332</v>
      </c>
      <c r="E679">
        <v>18</v>
      </c>
      <c r="F679" s="8">
        <v>19</v>
      </c>
      <c r="G679" s="21">
        <f>C679*E679*F679</f>
        <v>6840</v>
      </c>
    </row>
    <row r="680" spans="2:7" ht="12.75">
      <c r="B680" t="s">
        <v>415</v>
      </c>
      <c r="C680">
        <v>4</v>
      </c>
      <c r="D680" t="s">
        <v>332</v>
      </c>
      <c r="E680">
        <v>21</v>
      </c>
      <c r="F680" s="8">
        <v>19</v>
      </c>
      <c r="G680" s="21">
        <f>C680*E680*F680</f>
        <v>1596</v>
      </c>
    </row>
    <row r="681" spans="2:8" ht="12.75">
      <c r="B681" t="s">
        <v>205</v>
      </c>
      <c r="C681">
        <v>1</v>
      </c>
      <c r="D681" t="s">
        <v>332</v>
      </c>
      <c r="E681">
        <v>18</v>
      </c>
      <c r="F681" s="8">
        <v>19</v>
      </c>
      <c r="G681" s="21">
        <f>C681*E681*F681</f>
        <v>342</v>
      </c>
      <c r="H681" s="21">
        <f>SUM(G678:G681)</f>
        <v>8968</v>
      </c>
    </row>
    <row r="682" ht="12.75">
      <c r="A682" t="s">
        <v>98</v>
      </c>
    </row>
    <row r="683" spans="2:7" ht="12.75">
      <c r="B683" t="s">
        <v>204</v>
      </c>
      <c r="C683">
        <v>20</v>
      </c>
      <c r="D683" t="s">
        <v>332</v>
      </c>
      <c r="E683">
        <v>18</v>
      </c>
      <c r="F683" s="8">
        <v>19</v>
      </c>
      <c r="G683" s="21">
        <f>C683*E683*F683</f>
        <v>6840</v>
      </c>
    </row>
    <row r="684" spans="2:7" ht="12.75">
      <c r="B684" t="s">
        <v>415</v>
      </c>
      <c r="C684">
        <v>4</v>
      </c>
      <c r="D684" t="s">
        <v>332</v>
      </c>
      <c r="E684">
        <v>21</v>
      </c>
      <c r="F684" s="8">
        <v>19</v>
      </c>
      <c r="G684" s="21">
        <f>C684*E684*F684</f>
        <v>1596</v>
      </c>
    </row>
    <row r="685" spans="2:8" ht="12.75">
      <c r="B685" t="s">
        <v>205</v>
      </c>
      <c r="C685">
        <v>2</v>
      </c>
      <c r="D685" t="s">
        <v>332</v>
      </c>
      <c r="E685">
        <v>18</v>
      </c>
      <c r="F685" s="8">
        <v>19</v>
      </c>
      <c r="G685" s="21">
        <f>C685*E685*F685</f>
        <v>684</v>
      </c>
      <c r="H685" s="21">
        <f>SUM(G682:G685)</f>
        <v>9120</v>
      </c>
    </row>
    <row r="686" ht="12.75">
      <c r="A686" t="s">
        <v>99</v>
      </c>
    </row>
    <row r="687" spans="2:7" ht="12.75">
      <c r="B687" t="s">
        <v>413</v>
      </c>
      <c r="C687">
        <v>6</v>
      </c>
      <c r="D687" t="s">
        <v>332</v>
      </c>
      <c r="E687">
        <v>10</v>
      </c>
      <c r="F687" s="8">
        <v>18</v>
      </c>
      <c r="G687" s="21">
        <f>C687*E687*F687</f>
        <v>1080</v>
      </c>
    </row>
    <row r="688" spans="2:8" ht="12.75">
      <c r="B688" t="s">
        <v>204</v>
      </c>
      <c r="C688">
        <v>20</v>
      </c>
      <c r="D688" t="s">
        <v>332</v>
      </c>
      <c r="E688">
        <v>18</v>
      </c>
      <c r="F688" s="8">
        <v>18</v>
      </c>
      <c r="G688" s="21">
        <f>C688*E688*F688</f>
        <v>6480</v>
      </c>
      <c r="H688"/>
    </row>
    <row r="689" spans="2:8" ht="12.75">
      <c r="B689" t="s">
        <v>415</v>
      </c>
      <c r="C689">
        <v>4</v>
      </c>
      <c r="D689" t="s">
        <v>332</v>
      </c>
      <c r="E689">
        <v>21</v>
      </c>
      <c r="F689" s="8">
        <v>18</v>
      </c>
      <c r="G689" s="21">
        <f>C689*E689*F689</f>
        <v>1512</v>
      </c>
      <c r="H689" s="21">
        <f>SUM(G687:G689)</f>
        <v>9072</v>
      </c>
    </row>
    <row r="690" ht="12.75">
      <c r="A690" t="s">
        <v>100</v>
      </c>
    </row>
    <row r="691" spans="2:7" ht="12.75">
      <c r="B691" t="s">
        <v>413</v>
      </c>
      <c r="C691">
        <v>6</v>
      </c>
      <c r="D691" t="s">
        <v>332</v>
      </c>
      <c r="E691">
        <v>10</v>
      </c>
      <c r="F691" s="8">
        <v>18</v>
      </c>
      <c r="G691" s="21">
        <f aca="true" t="shared" si="21" ref="G691:G701">C691*E691*F691</f>
        <v>1080</v>
      </c>
    </row>
    <row r="692" spans="2:8" ht="12.75">
      <c r="B692" t="s">
        <v>204</v>
      </c>
      <c r="C692">
        <v>20</v>
      </c>
      <c r="D692" t="s">
        <v>332</v>
      </c>
      <c r="E692">
        <v>18</v>
      </c>
      <c r="F692" s="8">
        <v>18</v>
      </c>
      <c r="G692" s="21">
        <f t="shared" si="21"/>
        <v>6480</v>
      </c>
      <c r="H692"/>
    </row>
    <row r="693" spans="2:8" ht="12.75">
      <c r="B693" t="s">
        <v>415</v>
      </c>
      <c r="C693">
        <v>4</v>
      </c>
      <c r="D693" t="s">
        <v>332</v>
      </c>
      <c r="E693">
        <v>21</v>
      </c>
      <c r="F693" s="8">
        <v>18</v>
      </c>
      <c r="G693" s="21">
        <f t="shared" si="21"/>
        <v>1512</v>
      </c>
      <c r="H693" s="21">
        <f>SUM(G691:G693)</f>
        <v>9072</v>
      </c>
    </row>
    <row r="694" spans="1:8" ht="12.75">
      <c r="A694" t="s">
        <v>101</v>
      </c>
      <c r="C694">
        <v>10</v>
      </c>
      <c r="D694" t="s">
        <v>332</v>
      </c>
      <c r="E694">
        <v>18</v>
      </c>
      <c r="F694" s="8">
        <v>19</v>
      </c>
      <c r="G694" s="21">
        <f t="shared" si="21"/>
        <v>3420</v>
      </c>
      <c r="H694" s="21">
        <f>G694</f>
        <v>3420</v>
      </c>
    </row>
    <row r="695" spans="1:8" ht="12.75">
      <c r="A695" t="s">
        <v>245</v>
      </c>
      <c r="C695">
        <v>2</v>
      </c>
      <c r="D695" t="s">
        <v>332</v>
      </c>
      <c r="E695">
        <v>18</v>
      </c>
      <c r="F695" s="8">
        <v>19</v>
      </c>
      <c r="G695" s="21">
        <f t="shared" si="21"/>
        <v>684</v>
      </c>
      <c r="H695" s="21">
        <f>G695</f>
        <v>684</v>
      </c>
    </row>
    <row r="696" spans="1:8" ht="12.75">
      <c r="A696" t="s">
        <v>246</v>
      </c>
      <c r="C696">
        <v>4</v>
      </c>
      <c r="D696" t="s">
        <v>332</v>
      </c>
      <c r="E696">
        <v>18</v>
      </c>
      <c r="F696" s="8">
        <v>19</v>
      </c>
      <c r="G696" s="21">
        <f t="shared" si="21"/>
        <v>1368</v>
      </c>
      <c r="H696" s="21">
        <f>G696</f>
        <v>1368</v>
      </c>
    </row>
    <row r="697" spans="1:8" ht="12.75">
      <c r="A697" t="s">
        <v>247</v>
      </c>
      <c r="B697" t="s">
        <v>204</v>
      </c>
      <c r="C697">
        <v>20</v>
      </c>
      <c r="D697" t="s">
        <v>332</v>
      </c>
      <c r="E697">
        <v>18</v>
      </c>
      <c r="F697" s="8">
        <v>19</v>
      </c>
      <c r="G697" s="21">
        <f t="shared" si="21"/>
        <v>6840</v>
      </c>
      <c r="H697"/>
    </row>
    <row r="698" spans="2:8" ht="12.75">
      <c r="B698" t="s">
        <v>415</v>
      </c>
      <c r="C698">
        <v>4</v>
      </c>
      <c r="D698" t="s">
        <v>332</v>
      </c>
      <c r="E698">
        <v>21</v>
      </c>
      <c r="F698" s="8">
        <v>19</v>
      </c>
      <c r="G698" s="21">
        <f t="shared" si="21"/>
        <v>1596</v>
      </c>
      <c r="H698" s="21">
        <f>SUM(G697:G698)</f>
        <v>8436</v>
      </c>
    </row>
    <row r="699" spans="1:8" ht="12.75">
      <c r="A699" t="s">
        <v>248</v>
      </c>
      <c r="B699" t="s">
        <v>204</v>
      </c>
      <c r="C699">
        <v>20</v>
      </c>
      <c r="D699" t="s">
        <v>332</v>
      </c>
      <c r="E699">
        <v>18</v>
      </c>
      <c r="F699" s="8">
        <v>18</v>
      </c>
      <c r="G699" s="21">
        <f t="shared" si="21"/>
        <v>6480</v>
      </c>
      <c r="H699"/>
    </row>
    <row r="700" spans="2:8" ht="12.75">
      <c r="B700" t="s">
        <v>415</v>
      </c>
      <c r="C700">
        <v>4</v>
      </c>
      <c r="D700" t="s">
        <v>332</v>
      </c>
      <c r="E700">
        <v>21</v>
      </c>
      <c r="F700" s="8">
        <v>18</v>
      </c>
      <c r="G700" s="21">
        <f t="shared" si="21"/>
        <v>1512</v>
      </c>
      <c r="H700" s="21">
        <f>SUM(G698:G700)</f>
        <v>9588</v>
      </c>
    </row>
    <row r="701" spans="1:10" ht="12.75">
      <c r="A701" t="s">
        <v>249</v>
      </c>
      <c r="C701">
        <v>1</v>
      </c>
      <c r="D701" t="s">
        <v>396</v>
      </c>
      <c r="E701">
        <v>1</v>
      </c>
      <c r="F701" s="8">
        <v>3500</v>
      </c>
      <c r="G701" s="21">
        <f t="shared" si="21"/>
        <v>3500</v>
      </c>
      <c r="H701" s="21">
        <f>G701</f>
        <v>3500</v>
      </c>
      <c r="I701"/>
      <c r="J701" s="20"/>
    </row>
    <row r="702" spans="1:10" ht="12.75">
      <c r="A702" t="s">
        <v>250</v>
      </c>
      <c r="I702"/>
      <c r="J702" s="20"/>
    </row>
    <row r="703" spans="1:10" ht="12.75">
      <c r="A703" s="10" t="s">
        <v>251</v>
      </c>
      <c r="B703" s="10"/>
      <c r="C703">
        <v>4</v>
      </c>
      <c r="D703" t="s">
        <v>538</v>
      </c>
      <c r="E703">
        <v>2</v>
      </c>
      <c r="F703" s="8">
        <v>475</v>
      </c>
      <c r="G703" s="21">
        <f aca="true" t="shared" si="22" ref="G703:G725">C703*E703*F703</f>
        <v>3800</v>
      </c>
      <c r="H703" s="21">
        <f aca="true" t="shared" si="23" ref="H703:H725">G703</f>
        <v>3800</v>
      </c>
      <c r="I703"/>
      <c r="J703" s="20"/>
    </row>
    <row r="704" spans="1:10" ht="12.75">
      <c r="A704" t="s">
        <v>252</v>
      </c>
      <c r="C704">
        <v>38</v>
      </c>
      <c r="D704" t="s">
        <v>332</v>
      </c>
      <c r="E704">
        <v>1</v>
      </c>
      <c r="F704" s="8">
        <v>60</v>
      </c>
      <c r="G704" s="21">
        <f t="shared" si="22"/>
        <v>2280</v>
      </c>
      <c r="H704" s="21">
        <f t="shared" si="23"/>
        <v>2280</v>
      </c>
      <c r="I704"/>
      <c r="J704" s="20"/>
    </row>
    <row r="705" spans="1:10" ht="12.75">
      <c r="A705" t="s">
        <v>253</v>
      </c>
      <c r="C705">
        <v>27</v>
      </c>
      <c r="D705" t="s">
        <v>332</v>
      </c>
      <c r="E705">
        <v>1</v>
      </c>
      <c r="F705" s="8">
        <v>300</v>
      </c>
      <c r="G705" s="21">
        <f t="shared" si="22"/>
        <v>8100</v>
      </c>
      <c r="H705" s="21">
        <f t="shared" si="23"/>
        <v>8100</v>
      </c>
      <c r="I705"/>
      <c r="J705" s="20"/>
    </row>
    <row r="706" spans="1:10" ht="12.75">
      <c r="A706" t="s">
        <v>254</v>
      </c>
      <c r="C706">
        <v>25</v>
      </c>
      <c r="D706" t="s">
        <v>332</v>
      </c>
      <c r="E706">
        <v>1</v>
      </c>
      <c r="F706" s="8">
        <v>100</v>
      </c>
      <c r="G706" s="21">
        <f t="shared" si="22"/>
        <v>2500</v>
      </c>
      <c r="H706" s="21">
        <f t="shared" si="23"/>
        <v>2500</v>
      </c>
      <c r="I706"/>
      <c r="J706" s="20"/>
    </row>
    <row r="707" spans="1:10" ht="12.75">
      <c r="A707" t="s">
        <v>255</v>
      </c>
      <c r="C707">
        <v>7</v>
      </c>
      <c r="D707" t="s">
        <v>332</v>
      </c>
      <c r="E707">
        <v>1</v>
      </c>
      <c r="F707" s="8">
        <v>90</v>
      </c>
      <c r="G707" s="21">
        <f t="shared" si="22"/>
        <v>630</v>
      </c>
      <c r="H707" s="21">
        <f t="shared" si="23"/>
        <v>630</v>
      </c>
      <c r="I707"/>
      <c r="J707" s="20"/>
    </row>
    <row r="708" spans="1:10" ht="12.75">
      <c r="A708" t="s">
        <v>256</v>
      </c>
      <c r="C708">
        <v>34</v>
      </c>
      <c r="D708" t="s">
        <v>332</v>
      </c>
      <c r="E708">
        <v>1</v>
      </c>
      <c r="F708" s="8">
        <v>95</v>
      </c>
      <c r="G708" s="21">
        <f t="shared" si="22"/>
        <v>3230</v>
      </c>
      <c r="H708" s="21">
        <f t="shared" si="23"/>
        <v>3230</v>
      </c>
      <c r="I708"/>
      <c r="J708" s="20"/>
    </row>
    <row r="709" spans="1:10" ht="12.75">
      <c r="A709" t="s">
        <v>257</v>
      </c>
      <c r="C709">
        <v>14</v>
      </c>
      <c r="D709" t="s">
        <v>332</v>
      </c>
      <c r="E709">
        <v>1</v>
      </c>
      <c r="F709" s="8">
        <v>95</v>
      </c>
      <c r="G709" s="21">
        <f t="shared" si="22"/>
        <v>1330</v>
      </c>
      <c r="H709" s="21">
        <f t="shared" si="23"/>
        <v>1330</v>
      </c>
      <c r="I709"/>
      <c r="J709" s="20"/>
    </row>
    <row r="710" spans="1:10" ht="12.75">
      <c r="A710" t="s">
        <v>258</v>
      </c>
      <c r="C710">
        <v>34</v>
      </c>
      <c r="D710" t="s">
        <v>332</v>
      </c>
      <c r="E710">
        <v>1</v>
      </c>
      <c r="F710" s="8">
        <v>65</v>
      </c>
      <c r="G710" s="21">
        <f t="shared" si="22"/>
        <v>2210</v>
      </c>
      <c r="H710" s="21">
        <f t="shared" si="23"/>
        <v>2210</v>
      </c>
      <c r="I710"/>
      <c r="J710" s="20"/>
    </row>
    <row r="711" spans="1:10" ht="12.75">
      <c r="A711" t="s">
        <v>259</v>
      </c>
      <c r="C711">
        <v>39</v>
      </c>
      <c r="D711" t="s">
        <v>332</v>
      </c>
      <c r="E711">
        <v>1</v>
      </c>
      <c r="F711" s="8">
        <v>95</v>
      </c>
      <c r="G711" s="21">
        <f t="shared" si="22"/>
        <v>3705</v>
      </c>
      <c r="H711" s="21">
        <f t="shared" si="23"/>
        <v>3705</v>
      </c>
      <c r="I711"/>
      <c r="J711" s="20"/>
    </row>
    <row r="712" spans="1:10" ht="12.75">
      <c r="A712" t="s">
        <v>260</v>
      </c>
      <c r="C712">
        <v>35</v>
      </c>
      <c r="D712" t="s">
        <v>332</v>
      </c>
      <c r="E712">
        <v>1</v>
      </c>
      <c r="F712" s="8">
        <v>300</v>
      </c>
      <c r="G712" s="21">
        <f t="shared" si="22"/>
        <v>10500</v>
      </c>
      <c r="H712" s="21">
        <f t="shared" si="23"/>
        <v>10500</v>
      </c>
      <c r="I712"/>
      <c r="J712" s="20"/>
    </row>
    <row r="713" spans="1:10" ht="12.75">
      <c r="A713" t="s">
        <v>261</v>
      </c>
      <c r="C713">
        <v>28</v>
      </c>
      <c r="D713" t="s">
        <v>332</v>
      </c>
      <c r="E713">
        <v>1</v>
      </c>
      <c r="F713" s="8">
        <v>90</v>
      </c>
      <c r="G713" s="21">
        <f t="shared" si="22"/>
        <v>2520</v>
      </c>
      <c r="H713" s="21">
        <f t="shared" si="23"/>
        <v>2520</v>
      </c>
      <c r="I713"/>
      <c r="J713" s="20"/>
    </row>
    <row r="714" spans="1:10" ht="12.75">
      <c r="A714" t="s">
        <v>262</v>
      </c>
      <c r="C714">
        <v>25</v>
      </c>
      <c r="D714" t="s">
        <v>332</v>
      </c>
      <c r="E714">
        <v>1</v>
      </c>
      <c r="F714" s="8">
        <v>120</v>
      </c>
      <c r="G714" s="21">
        <f t="shared" si="22"/>
        <v>3000</v>
      </c>
      <c r="H714" s="21">
        <f t="shared" si="23"/>
        <v>3000</v>
      </c>
      <c r="I714"/>
      <c r="J714" s="20"/>
    </row>
    <row r="715" spans="1:10" ht="12.75">
      <c r="A715" t="s">
        <v>263</v>
      </c>
      <c r="C715">
        <v>25</v>
      </c>
      <c r="D715" t="s">
        <v>332</v>
      </c>
      <c r="E715">
        <v>1</v>
      </c>
      <c r="F715" s="8">
        <v>300</v>
      </c>
      <c r="G715" s="21">
        <f t="shared" si="22"/>
        <v>7500</v>
      </c>
      <c r="H715" s="21">
        <f t="shared" si="23"/>
        <v>7500</v>
      </c>
      <c r="I715"/>
      <c r="J715" s="20"/>
    </row>
    <row r="716" spans="1:10" ht="12.75">
      <c r="A716" t="s">
        <v>264</v>
      </c>
      <c r="C716">
        <v>24</v>
      </c>
      <c r="D716" t="s">
        <v>332</v>
      </c>
      <c r="E716">
        <v>1</v>
      </c>
      <c r="F716" s="8">
        <v>200</v>
      </c>
      <c r="G716" s="21">
        <f t="shared" si="22"/>
        <v>4800</v>
      </c>
      <c r="H716" s="21">
        <f t="shared" si="23"/>
        <v>4800</v>
      </c>
      <c r="I716"/>
      <c r="J716" s="20"/>
    </row>
    <row r="717" spans="1:10" ht="12.75">
      <c r="A717" t="s">
        <v>265</v>
      </c>
      <c r="C717">
        <v>24</v>
      </c>
      <c r="D717" t="s">
        <v>332</v>
      </c>
      <c r="E717">
        <v>1</v>
      </c>
      <c r="F717" s="8">
        <v>80</v>
      </c>
      <c r="G717" s="21">
        <f t="shared" si="22"/>
        <v>1920</v>
      </c>
      <c r="H717" s="21">
        <f t="shared" si="23"/>
        <v>1920</v>
      </c>
      <c r="I717"/>
      <c r="J717" s="20"/>
    </row>
    <row r="718" spans="1:10" ht="12.75">
      <c r="A718" t="s">
        <v>266</v>
      </c>
      <c r="C718">
        <v>30</v>
      </c>
      <c r="D718" t="s">
        <v>332</v>
      </c>
      <c r="E718">
        <v>2</v>
      </c>
      <c r="F718" s="8">
        <v>70</v>
      </c>
      <c r="G718" s="21">
        <f t="shared" si="22"/>
        <v>4200</v>
      </c>
      <c r="H718" s="21">
        <f t="shared" si="23"/>
        <v>4200</v>
      </c>
      <c r="I718"/>
      <c r="J718" s="20"/>
    </row>
    <row r="719" spans="1:10" ht="12.75">
      <c r="A719" t="s">
        <v>267</v>
      </c>
      <c r="C719">
        <v>10</v>
      </c>
      <c r="D719" t="s">
        <v>332</v>
      </c>
      <c r="E719">
        <v>1</v>
      </c>
      <c r="F719" s="8">
        <v>70</v>
      </c>
      <c r="G719" s="21">
        <f t="shared" si="22"/>
        <v>700</v>
      </c>
      <c r="H719" s="21">
        <f t="shared" si="23"/>
        <v>700</v>
      </c>
      <c r="I719"/>
      <c r="J719" s="20"/>
    </row>
    <row r="720" spans="1:10" ht="12.75">
      <c r="A720" t="s">
        <v>268</v>
      </c>
      <c r="C720">
        <v>10</v>
      </c>
      <c r="D720" t="s">
        <v>332</v>
      </c>
      <c r="E720">
        <v>1</v>
      </c>
      <c r="F720" s="8">
        <v>70</v>
      </c>
      <c r="G720" s="21">
        <f t="shared" si="22"/>
        <v>700</v>
      </c>
      <c r="H720" s="21">
        <f t="shared" si="23"/>
        <v>700</v>
      </c>
      <c r="I720"/>
      <c r="J720" s="20"/>
    </row>
    <row r="721" spans="1:10" ht="12.75">
      <c r="A721" t="s">
        <v>269</v>
      </c>
      <c r="C721">
        <v>3</v>
      </c>
      <c r="D721" t="s">
        <v>332</v>
      </c>
      <c r="E721">
        <v>1</v>
      </c>
      <c r="F721" s="8">
        <v>300</v>
      </c>
      <c r="G721" s="21">
        <f t="shared" si="22"/>
        <v>900</v>
      </c>
      <c r="H721" s="21">
        <f t="shared" si="23"/>
        <v>900</v>
      </c>
      <c r="I721"/>
      <c r="J721" s="20"/>
    </row>
    <row r="722" spans="1:10" ht="12.75">
      <c r="A722" t="s">
        <v>270</v>
      </c>
      <c r="C722">
        <v>1</v>
      </c>
      <c r="D722" t="s">
        <v>396</v>
      </c>
      <c r="E722">
        <v>1</v>
      </c>
      <c r="F722" s="8">
        <v>12000</v>
      </c>
      <c r="G722" s="21">
        <f t="shared" si="22"/>
        <v>12000</v>
      </c>
      <c r="H722" s="21">
        <f t="shared" si="23"/>
        <v>12000</v>
      </c>
      <c r="I722"/>
      <c r="J722" s="20"/>
    </row>
    <row r="723" spans="1:10" ht="12.75">
      <c r="A723" t="s">
        <v>449</v>
      </c>
      <c r="C723">
        <v>1</v>
      </c>
      <c r="D723" t="s">
        <v>396</v>
      </c>
      <c r="E723">
        <v>1</v>
      </c>
      <c r="F723" s="8">
        <v>3500</v>
      </c>
      <c r="G723" s="21">
        <f t="shared" si="22"/>
        <v>3500</v>
      </c>
      <c r="H723" s="21">
        <f t="shared" si="23"/>
        <v>3500</v>
      </c>
      <c r="I723"/>
      <c r="J723" s="20"/>
    </row>
    <row r="724" spans="1:10" ht="12.75">
      <c r="A724" t="s">
        <v>450</v>
      </c>
      <c r="C724">
        <v>1</v>
      </c>
      <c r="D724" t="s">
        <v>396</v>
      </c>
      <c r="E724">
        <v>1</v>
      </c>
      <c r="F724" s="8">
        <v>500</v>
      </c>
      <c r="G724" s="21">
        <f t="shared" si="22"/>
        <v>500</v>
      </c>
      <c r="H724" s="21">
        <f t="shared" si="23"/>
        <v>500</v>
      </c>
      <c r="I724"/>
      <c r="J724" s="20"/>
    </row>
    <row r="725" spans="1:10" ht="12.75">
      <c r="A725" t="s">
        <v>272</v>
      </c>
      <c r="C725">
        <v>1</v>
      </c>
      <c r="D725" t="s">
        <v>396</v>
      </c>
      <c r="E725">
        <v>1</v>
      </c>
      <c r="F725" s="8">
        <v>5000</v>
      </c>
      <c r="G725" s="21">
        <f t="shared" si="22"/>
        <v>5000</v>
      </c>
      <c r="H725" s="21">
        <f t="shared" si="23"/>
        <v>5000</v>
      </c>
      <c r="I725"/>
      <c r="J725" s="20"/>
    </row>
    <row r="726" spans="9:10" ht="12.75">
      <c r="I726"/>
      <c r="J726" s="20"/>
    </row>
    <row r="727" spans="2:10" ht="12.75">
      <c r="B727" t="s">
        <v>273</v>
      </c>
      <c r="I727"/>
      <c r="J727" s="20"/>
    </row>
    <row r="728" spans="2:10" ht="12.75">
      <c r="B728" t="s">
        <v>418</v>
      </c>
      <c r="F728" s="21">
        <f>6400*3.2</f>
        <v>20480</v>
      </c>
      <c r="G728" s="21">
        <f>F728</f>
        <v>20480</v>
      </c>
      <c r="H728" s="21">
        <f>F728</f>
        <v>20480</v>
      </c>
      <c r="I728"/>
      <c r="J728" s="20"/>
    </row>
    <row r="729" spans="2:10" ht="12.75">
      <c r="B729" t="s">
        <v>274</v>
      </c>
      <c r="F729" s="21">
        <f>F731*7.719%</f>
        <v>12916.820220000001</v>
      </c>
      <c r="G729" s="21">
        <f>F729</f>
        <v>12916.820220000001</v>
      </c>
      <c r="H729" s="21">
        <f>F729</f>
        <v>12916.820220000001</v>
      </c>
      <c r="I729"/>
      <c r="J729" s="20"/>
    </row>
    <row r="730" spans="6:10" ht="12.75">
      <c r="F730" s="21"/>
      <c r="I730"/>
      <c r="J730" s="20"/>
    </row>
    <row r="731" spans="2:10" ht="12.75">
      <c r="B731" t="s">
        <v>407</v>
      </c>
      <c r="F731" s="8">
        <f>SUM(H630:H701)</f>
        <v>167338</v>
      </c>
      <c r="G731" s="21">
        <f>B4*F731</f>
        <v>38487.740000000005</v>
      </c>
      <c r="H731" s="21">
        <f>G731</f>
        <v>38487.740000000005</v>
      </c>
      <c r="I731"/>
      <c r="J731" s="20"/>
    </row>
    <row r="732" spans="6:10" ht="12.75">
      <c r="F732" s="25" t="s">
        <v>275</v>
      </c>
      <c r="I732" s="20">
        <f>SUM(H630:H731)</f>
        <v>324747.56022</v>
      </c>
      <c r="J732" s="20"/>
    </row>
    <row r="733" spans="6:10" ht="12.75">
      <c r="F733" s="25"/>
      <c r="I733" s="20"/>
      <c r="J733" s="20"/>
    </row>
    <row r="734" spans="1:8" ht="12.75">
      <c r="A734" s="1" t="s">
        <v>523</v>
      </c>
      <c r="H734" s="21" t="s">
        <v>293</v>
      </c>
    </row>
    <row r="735" ht="12.75">
      <c r="A735" t="s">
        <v>276</v>
      </c>
    </row>
    <row r="736" spans="2:8" ht="12.75">
      <c r="B736" t="s">
        <v>456</v>
      </c>
      <c r="C736">
        <v>11</v>
      </c>
      <c r="D736" t="s">
        <v>538</v>
      </c>
      <c r="E736">
        <v>1</v>
      </c>
      <c r="F736" s="8">
        <v>2150</v>
      </c>
      <c r="G736" s="21">
        <f>C736*E736*F736</f>
        <v>23650</v>
      </c>
      <c r="H736" s="21">
        <f>G736</f>
        <v>23650</v>
      </c>
    </row>
    <row r="737" spans="1:8" ht="12.75">
      <c r="A737" t="s">
        <v>457</v>
      </c>
      <c r="G737"/>
      <c r="H737"/>
    </row>
    <row r="738" spans="1:8" ht="12.75">
      <c r="A738" t="s">
        <v>281</v>
      </c>
      <c r="C738">
        <v>7</v>
      </c>
      <c r="D738" t="s">
        <v>538</v>
      </c>
      <c r="E738">
        <v>1</v>
      </c>
      <c r="F738" s="46">
        <v>1800</v>
      </c>
      <c r="G738" s="21">
        <f>C738*E738*F738</f>
        <v>12600</v>
      </c>
      <c r="H738" s="21">
        <f>G738</f>
        <v>12600</v>
      </c>
    </row>
    <row r="739" spans="1:8" ht="12.75">
      <c r="A739" t="s">
        <v>282</v>
      </c>
      <c r="C739">
        <v>4</v>
      </c>
      <c r="D739" t="s">
        <v>538</v>
      </c>
      <c r="E739">
        <v>1</v>
      </c>
      <c r="F739" s="8">
        <v>1000</v>
      </c>
      <c r="G739" s="21">
        <f>C739*E739*F739</f>
        <v>4000</v>
      </c>
      <c r="H739" s="21">
        <f>G739</f>
        <v>4000</v>
      </c>
    </row>
    <row r="740" spans="1:8" ht="12.75">
      <c r="A740" t="s">
        <v>283</v>
      </c>
      <c r="C740">
        <v>4</v>
      </c>
      <c r="D740" t="s">
        <v>538</v>
      </c>
      <c r="E740">
        <v>1</v>
      </c>
      <c r="F740" s="8">
        <v>1400</v>
      </c>
      <c r="G740" s="21">
        <f>C740*E740*F740</f>
        <v>5600</v>
      </c>
      <c r="H740" s="21">
        <f>G740</f>
        <v>5600</v>
      </c>
    </row>
    <row r="741" ht="12.75">
      <c r="A741" t="s">
        <v>284</v>
      </c>
    </row>
    <row r="742" spans="2:8" ht="12.75">
      <c r="B742" t="s">
        <v>204</v>
      </c>
      <c r="C742">
        <v>24</v>
      </c>
      <c r="D742" t="s">
        <v>332</v>
      </c>
      <c r="E742">
        <v>1</v>
      </c>
      <c r="F742" s="8">
        <v>400</v>
      </c>
      <c r="G742" s="21">
        <f aca="true" t="shared" si="24" ref="G742:G747">C742*E742*F742</f>
        <v>9600</v>
      </c>
      <c r="H742" s="21">
        <f>SUM(G742:G742)</f>
        <v>9600</v>
      </c>
    </row>
    <row r="743" spans="1:8" ht="12.75">
      <c r="A743" t="s">
        <v>285</v>
      </c>
      <c r="C743">
        <v>1</v>
      </c>
      <c r="D743" t="s">
        <v>396</v>
      </c>
      <c r="E743">
        <v>1</v>
      </c>
      <c r="F743" s="8">
        <v>18000</v>
      </c>
      <c r="G743" s="21">
        <f t="shared" si="24"/>
        <v>18000</v>
      </c>
      <c r="H743" s="21">
        <f>G743</f>
        <v>18000</v>
      </c>
    </row>
    <row r="744" spans="1:8" ht="12.75">
      <c r="A744" t="s">
        <v>114</v>
      </c>
      <c r="C744">
        <v>24</v>
      </c>
      <c r="D744" t="s">
        <v>332</v>
      </c>
      <c r="E744">
        <v>1</v>
      </c>
      <c r="F744" s="8">
        <v>400</v>
      </c>
      <c r="G744" s="21">
        <f t="shared" si="24"/>
        <v>9600</v>
      </c>
      <c r="H744" s="21">
        <f>SUM(G744:G744)</f>
        <v>9600</v>
      </c>
    </row>
    <row r="745" spans="2:8" ht="12.75">
      <c r="B745" t="s">
        <v>115</v>
      </c>
      <c r="C745">
        <v>1</v>
      </c>
      <c r="D745" t="s">
        <v>396</v>
      </c>
      <c r="E745">
        <v>1</v>
      </c>
      <c r="F745" s="8">
        <v>4000</v>
      </c>
      <c r="G745" s="21">
        <f t="shared" si="24"/>
        <v>4000</v>
      </c>
      <c r="H745" s="21">
        <f>G745</f>
        <v>4000</v>
      </c>
    </row>
    <row r="746" spans="1:8" ht="12.75">
      <c r="A746" t="s">
        <v>116</v>
      </c>
      <c r="C746">
        <v>1</v>
      </c>
      <c r="D746" t="s">
        <v>396</v>
      </c>
      <c r="E746">
        <v>1</v>
      </c>
      <c r="F746" s="8">
        <v>2500</v>
      </c>
      <c r="G746" s="21">
        <f t="shared" si="24"/>
        <v>2500</v>
      </c>
      <c r="H746" s="21">
        <f>G746</f>
        <v>2500</v>
      </c>
    </row>
    <row r="747" spans="1:8" ht="12.75">
      <c r="A747" t="s">
        <v>0</v>
      </c>
      <c r="C747">
        <v>1</v>
      </c>
      <c r="D747" t="s">
        <v>396</v>
      </c>
      <c r="E747">
        <v>1</v>
      </c>
      <c r="F747" s="8">
        <v>7500</v>
      </c>
      <c r="G747" s="21">
        <f t="shared" si="24"/>
        <v>7500</v>
      </c>
      <c r="H747" s="21">
        <f>G747</f>
        <v>7500</v>
      </c>
    </row>
    <row r="748" ht="12.75">
      <c r="A748" t="s">
        <v>1</v>
      </c>
    </row>
    <row r="749" spans="1:8" ht="12.75">
      <c r="A749" t="s">
        <v>2</v>
      </c>
      <c r="C749">
        <v>24</v>
      </c>
      <c r="D749" t="s">
        <v>332</v>
      </c>
      <c r="E749">
        <v>80</v>
      </c>
      <c r="F749" s="8">
        <v>12.5</v>
      </c>
      <c r="G749" s="21">
        <f aca="true" t="shared" si="25" ref="G749:G761">C749*E749*F749</f>
        <v>24000</v>
      </c>
      <c r="H749" s="21">
        <f aca="true" t="shared" si="26" ref="H749:H761">G749</f>
        <v>24000</v>
      </c>
    </row>
    <row r="750" spans="1:8" ht="12.75">
      <c r="A750" t="s">
        <v>3</v>
      </c>
      <c r="C750">
        <v>300</v>
      </c>
      <c r="D750" t="s">
        <v>4</v>
      </c>
      <c r="E750">
        <v>1</v>
      </c>
      <c r="F750" s="8">
        <v>13</v>
      </c>
      <c r="G750" s="21">
        <f t="shared" si="25"/>
        <v>3900</v>
      </c>
      <c r="H750" s="21">
        <f t="shared" si="26"/>
        <v>3900</v>
      </c>
    </row>
    <row r="751" spans="1:8" ht="12.75">
      <c r="A751" t="s">
        <v>5</v>
      </c>
      <c r="C751">
        <v>4</v>
      </c>
      <c r="D751" t="s">
        <v>538</v>
      </c>
      <c r="E751">
        <v>1</v>
      </c>
      <c r="F751" s="8">
        <v>300</v>
      </c>
      <c r="G751" s="21">
        <f t="shared" si="25"/>
        <v>1200</v>
      </c>
      <c r="H751" s="21">
        <f t="shared" si="26"/>
        <v>1200</v>
      </c>
    </row>
    <row r="752" spans="1:8" ht="12.75">
      <c r="A752" t="s">
        <v>6</v>
      </c>
      <c r="C752">
        <v>13</v>
      </c>
      <c r="D752" t="s">
        <v>332</v>
      </c>
      <c r="E752">
        <v>1</v>
      </c>
      <c r="F752" s="8">
        <v>500</v>
      </c>
      <c r="G752" s="21">
        <f t="shared" si="25"/>
        <v>6500</v>
      </c>
      <c r="H752" s="21">
        <f t="shared" si="26"/>
        <v>6500</v>
      </c>
    </row>
    <row r="753" spans="1:8" ht="12.75">
      <c r="A753" t="s">
        <v>7</v>
      </c>
      <c r="C753">
        <v>1</v>
      </c>
      <c r="D753" t="s">
        <v>396</v>
      </c>
      <c r="E753">
        <v>1</v>
      </c>
      <c r="F753" s="8">
        <v>3050</v>
      </c>
      <c r="G753" s="21">
        <f t="shared" si="25"/>
        <v>3050</v>
      </c>
      <c r="H753" s="21">
        <f t="shared" si="26"/>
        <v>3050</v>
      </c>
    </row>
    <row r="754" spans="1:8" ht="12.75">
      <c r="A754" t="s">
        <v>8</v>
      </c>
      <c r="C754">
        <v>1</v>
      </c>
      <c r="D754" t="s">
        <v>396</v>
      </c>
      <c r="E754">
        <v>1</v>
      </c>
      <c r="F754" s="8">
        <v>1500</v>
      </c>
      <c r="G754" s="21">
        <f t="shared" si="25"/>
        <v>1500</v>
      </c>
      <c r="H754" s="21">
        <f t="shared" si="26"/>
        <v>1500</v>
      </c>
    </row>
    <row r="755" spans="1:8" ht="12.75">
      <c r="A755" t="s">
        <v>9</v>
      </c>
      <c r="C755">
        <v>12</v>
      </c>
      <c r="D755" t="s">
        <v>538</v>
      </c>
      <c r="E755">
        <v>1</v>
      </c>
      <c r="F755" s="8">
        <v>200</v>
      </c>
      <c r="G755" s="21">
        <f t="shared" si="25"/>
        <v>2400</v>
      </c>
      <c r="H755" s="21">
        <f t="shared" si="26"/>
        <v>2400</v>
      </c>
    </row>
    <row r="756" spans="1:8" ht="12.75">
      <c r="A756" t="s">
        <v>10</v>
      </c>
      <c r="C756">
        <v>1</v>
      </c>
      <c r="D756" t="s">
        <v>396</v>
      </c>
      <c r="E756">
        <v>1</v>
      </c>
      <c r="F756" s="8">
        <v>2500</v>
      </c>
      <c r="G756" s="21">
        <f t="shared" si="25"/>
        <v>2500</v>
      </c>
      <c r="H756" s="21">
        <f t="shared" si="26"/>
        <v>2500</v>
      </c>
    </row>
    <row r="757" spans="1:8" ht="12.75">
      <c r="A757" t="s">
        <v>129</v>
      </c>
      <c r="C757">
        <v>1</v>
      </c>
      <c r="D757" t="s">
        <v>396</v>
      </c>
      <c r="E757">
        <v>1</v>
      </c>
      <c r="F757" s="8">
        <v>3000</v>
      </c>
      <c r="G757" s="21">
        <f t="shared" si="25"/>
        <v>3000</v>
      </c>
      <c r="H757" s="21">
        <f t="shared" si="26"/>
        <v>3000</v>
      </c>
    </row>
    <row r="758" spans="1:8" ht="12.75">
      <c r="A758" t="s">
        <v>130</v>
      </c>
      <c r="C758">
        <v>2.5</v>
      </c>
      <c r="D758" t="s">
        <v>481</v>
      </c>
      <c r="E758">
        <v>1</v>
      </c>
      <c r="F758" s="8">
        <v>4000</v>
      </c>
      <c r="G758" s="21">
        <f t="shared" si="25"/>
        <v>10000</v>
      </c>
      <c r="H758" s="21">
        <f t="shared" si="26"/>
        <v>10000</v>
      </c>
    </row>
    <row r="759" spans="1:8" ht="12.75">
      <c r="A759" t="s">
        <v>131</v>
      </c>
      <c r="C759">
        <v>1</v>
      </c>
      <c r="D759" t="s">
        <v>396</v>
      </c>
      <c r="E759">
        <v>1</v>
      </c>
      <c r="F759" s="8">
        <v>15000</v>
      </c>
      <c r="G759" s="21">
        <f t="shared" si="25"/>
        <v>15000</v>
      </c>
      <c r="H759" s="21">
        <f t="shared" si="26"/>
        <v>15000</v>
      </c>
    </row>
    <row r="760" spans="1:8" ht="12.75">
      <c r="A760" t="s">
        <v>171</v>
      </c>
      <c r="C760">
        <v>1</v>
      </c>
      <c r="D760" t="s">
        <v>396</v>
      </c>
      <c r="E760">
        <v>1</v>
      </c>
      <c r="F760" s="8">
        <v>1500</v>
      </c>
      <c r="G760" s="21">
        <f t="shared" si="25"/>
        <v>1500</v>
      </c>
      <c r="H760" s="21">
        <f t="shared" si="26"/>
        <v>1500</v>
      </c>
    </row>
    <row r="761" spans="1:8" ht="12.75">
      <c r="A761" t="s">
        <v>172</v>
      </c>
      <c r="C761">
        <v>1</v>
      </c>
      <c r="D761" t="s">
        <v>396</v>
      </c>
      <c r="E761">
        <v>1</v>
      </c>
      <c r="F761" s="8">
        <v>2000</v>
      </c>
      <c r="G761" s="21">
        <f t="shared" si="25"/>
        <v>2000</v>
      </c>
      <c r="H761" s="21">
        <f t="shared" si="26"/>
        <v>2000</v>
      </c>
    </row>
    <row r="762" ht="12.75">
      <c r="A762" t="s">
        <v>173</v>
      </c>
    </row>
    <row r="763" spans="2:8" ht="12.75">
      <c r="B763" t="s">
        <v>157</v>
      </c>
      <c r="C763">
        <v>24</v>
      </c>
      <c r="D763" t="s">
        <v>332</v>
      </c>
      <c r="E763">
        <v>1</v>
      </c>
      <c r="F763" s="8">
        <v>3500</v>
      </c>
      <c r="G763" s="21">
        <f>C763*E763*F763</f>
        <v>84000</v>
      </c>
      <c r="H763" s="21">
        <f>G763</f>
        <v>84000</v>
      </c>
    </row>
    <row r="764" spans="1:8" ht="12.75">
      <c r="A764" t="s">
        <v>174</v>
      </c>
      <c r="C764">
        <v>1</v>
      </c>
      <c r="D764" t="s">
        <v>396</v>
      </c>
      <c r="E764">
        <v>1</v>
      </c>
      <c r="F764" s="8">
        <v>2000</v>
      </c>
      <c r="G764" s="21">
        <f>C764*E764*F764</f>
        <v>2000</v>
      </c>
      <c r="H764" s="21">
        <f>G764</f>
        <v>2000</v>
      </c>
    </row>
    <row r="765" spans="2:8" ht="12.75">
      <c r="B765" t="s">
        <v>175</v>
      </c>
      <c r="C765">
        <v>1</v>
      </c>
      <c r="D765" t="s">
        <v>396</v>
      </c>
      <c r="E765">
        <v>1</v>
      </c>
      <c r="F765" s="8">
        <v>750</v>
      </c>
      <c r="G765" s="21">
        <f>C765*E765*F765</f>
        <v>750</v>
      </c>
      <c r="H765" s="21">
        <f>G765</f>
        <v>750</v>
      </c>
    </row>
    <row r="766" ht="12.75">
      <c r="A766" t="s">
        <v>176</v>
      </c>
    </row>
    <row r="767" spans="1:8" ht="12.75">
      <c r="A767" t="s">
        <v>177</v>
      </c>
      <c r="C767">
        <v>12</v>
      </c>
      <c r="D767" t="s">
        <v>538</v>
      </c>
      <c r="E767">
        <v>1</v>
      </c>
      <c r="F767" s="8">
        <v>250</v>
      </c>
      <c r="G767" s="21">
        <f>C767*E767*F767</f>
        <v>3000</v>
      </c>
      <c r="H767" s="21">
        <f>G767</f>
        <v>3000</v>
      </c>
    </row>
    <row r="768" spans="1:8" ht="12.75">
      <c r="A768" t="s">
        <v>140</v>
      </c>
      <c r="C768">
        <v>2</v>
      </c>
      <c r="D768" t="s">
        <v>538</v>
      </c>
      <c r="E768">
        <v>1</v>
      </c>
      <c r="F768" s="8">
        <v>150</v>
      </c>
      <c r="G768" s="21">
        <f>C768*E768*F768</f>
        <v>300</v>
      </c>
      <c r="H768" s="21">
        <f>G768</f>
        <v>300</v>
      </c>
    </row>
    <row r="769" ht="12.75">
      <c r="A769" t="s">
        <v>78</v>
      </c>
    </row>
    <row r="770" spans="2:8" ht="12.75">
      <c r="B770" t="s">
        <v>79</v>
      </c>
      <c r="C770">
        <v>1</v>
      </c>
      <c r="D770" t="s">
        <v>396</v>
      </c>
      <c r="E770">
        <v>1</v>
      </c>
      <c r="F770" s="8">
        <v>1000</v>
      </c>
      <c r="G770" s="21">
        <f>C770*E770*F770</f>
        <v>1000</v>
      </c>
      <c r="H770" s="21">
        <f>G770</f>
        <v>1000</v>
      </c>
    </row>
    <row r="772" spans="2:8" ht="12.75">
      <c r="B772" t="s">
        <v>407</v>
      </c>
      <c r="F772" s="8">
        <f>SUM(H735:H745)</f>
        <v>87050</v>
      </c>
      <c r="G772" s="21">
        <f>B4*F772</f>
        <v>20021.5</v>
      </c>
      <c r="H772" s="21">
        <f>G772</f>
        <v>20021.5</v>
      </c>
    </row>
    <row r="773" spans="6:10" ht="12.75">
      <c r="F773" s="25" t="s">
        <v>80</v>
      </c>
      <c r="I773" s="20">
        <f>SUM(H735:H772)</f>
        <v>284671.5</v>
      </c>
      <c r="J773" s="20"/>
    </row>
    <row r="774" spans="6:10" ht="12.75">
      <c r="F774" s="25"/>
      <c r="I774" s="20"/>
      <c r="J774" s="20"/>
    </row>
    <row r="775" ht="12.75">
      <c r="A775" s="1" t="s">
        <v>81</v>
      </c>
    </row>
    <row r="776" ht="12.75">
      <c r="A776" t="s">
        <v>82</v>
      </c>
    </row>
    <row r="777" spans="1:8" ht="12.75">
      <c r="A777" t="s">
        <v>83</v>
      </c>
      <c r="C777">
        <v>3</v>
      </c>
      <c r="D777" t="s">
        <v>538</v>
      </c>
      <c r="E777">
        <v>1</v>
      </c>
      <c r="F777" s="8">
        <v>1700</v>
      </c>
      <c r="G777" s="21">
        <f>C777*E777*F777</f>
        <v>5100</v>
      </c>
      <c r="H777" s="21">
        <f>G777</f>
        <v>5100</v>
      </c>
    </row>
    <row r="778" spans="1:8" ht="12.75">
      <c r="A778" t="s">
        <v>84</v>
      </c>
      <c r="C778">
        <v>3</v>
      </c>
      <c r="D778" t="s">
        <v>538</v>
      </c>
      <c r="E778">
        <v>1</v>
      </c>
      <c r="F778" s="8">
        <v>1200</v>
      </c>
      <c r="G778" s="21">
        <f>C778*E778*F778</f>
        <v>3600</v>
      </c>
      <c r="H778" s="21">
        <f>G778</f>
        <v>3600</v>
      </c>
    </row>
    <row r="779" spans="1:8" ht="12.75">
      <c r="A779" t="s">
        <v>85</v>
      </c>
      <c r="C779">
        <v>1</v>
      </c>
      <c r="D779" t="s">
        <v>327</v>
      </c>
      <c r="E779">
        <v>5</v>
      </c>
      <c r="F779" s="8">
        <v>1000</v>
      </c>
      <c r="G779" s="21">
        <f>C779*E779*F779</f>
        <v>5000</v>
      </c>
      <c r="H779" s="21">
        <f>G779</f>
        <v>5000</v>
      </c>
    </row>
    <row r="780" spans="1:8" ht="12.75">
      <c r="A780" t="s">
        <v>86</v>
      </c>
      <c r="C780">
        <v>1</v>
      </c>
      <c r="D780" t="s">
        <v>336</v>
      </c>
      <c r="E780">
        <v>20</v>
      </c>
      <c r="F780" s="8">
        <v>125</v>
      </c>
      <c r="G780" s="21">
        <f>C780*E780*F780</f>
        <v>2500</v>
      </c>
      <c r="H780" s="21">
        <f>G780</f>
        <v>2500</v>
      </c>
    </row>
    <row r="781" ht="12.75">
      <c r="A781" t="s">
        <v>87</v>
      </c>
    </row>
    <row r="782" spans="2:8" ht="12.75">
      <c r="B782" t="s">
        <v>88</v>
      </c>
      <c r="C782">
        <v>1</v>
      </c>
      <c r="D782" t="s">
        <v>396</v>
      </c>
      <c r="E782">
        <v>1</v>
      </c>
      <c r="F782" s="8">
        <v>8000</v>
      </c>
      <c r="G782" s="21">
        <f>C782*E782*F782</f>
        <v>8000</v>
      </c>
      <c r="H782" s="21">
        <f>G782</f>
        <v>8000</v>
      </c>
    </row>
    <row r="783" spans="1:8" ht="12.75">
      <c r="A783" t="s">
        <v>89</v>
      </c>
      <c r="C783">
        <v>1</v>
      </c>
      <c r="D783" t="s">
        <v>396</v>
      </c>
      <c r="E783">
        <v>1</v>
      </c>
      <c r="F783" s="8">
        <v>500</v>
      </c>
      <c r="G783" s="21">
        <f>C783*E783*F783</f>
        <v>500</v>
      </c>
      <c r="H783" s="21">
        <f>G783</f>
        <v>500</v>
      </c>
    </row>
    <row r="784" spans="1:8" ht="12.75">
      <c r="A784" t="s">
        <v>90</v>
      </c>
      <c r="C784">
        <v>1</v>
      </c>
      <c r="D784" t="s">
        <v>396</v>
      </c>
      <c r="E784">
        <v>1</v>
      </c>
      <c r="F784" s="8">
        <v>1200</v>
      </c>
      <c r="G784" s="21">
        <f>C784*E784*F784</f>
        <v>1200</v>
      </c>
      <c r="H784" s="21">
        <f>G784</f>
        <v>1200</v>
      </c>
    </row>
    <row r="785" spans="1:8" ht="12.75">
      <c r="A785" t="s">
        <v>91</v>
      </c>
      <c r="C785">
        <v>1</v>
      </c>
      <c r="D785" t="s">
        <v>396</v>
      </c>
      <c r="E785">
        <v>1</v>
      </c>
      <c r="F785" s="8">
        <v>5000</v>
      </c>
      <c r="G785" s="21">
        <f>C785*E785*F785</f>
        <v>5000</v>
      </c>
      <c r="H785" s="21">
        <f>G785</f>
        <v>5000</v>
      </c>
    </row>
    <row r="786" ht="12.75">
      <c r="A786" t="s">
        <v>92</v>
      </c>
    </row>
    <row r="787" spans="2:8" ht="12.75">
      <c r="B787" t="s">
        <v>93</v>
      </c>
      <c r="C787">
        <v>1.4</v>
      </c>
      <c r="D787" t="s">
        <v>538</v>
      </c>
      <c r="E787">
        <v>1</v>
      </c>
      <c r="F787" s="8">
        <v>500</v>
      </c>
      <c r="G787" s="21">
        <f>C787*E787*F787</f>
        <v>700</v>
      </c>
      <c r="H787" s="21">
        <f>G787</f>
        <v>700</v>
      </c>
    </row>
    <row r="788" spans="2:8" ht="12.75">
      <c r="B788" t="s">
        <v>94</v>
      </c>
      <c r="C788">
        <v>3</v>
      </c>
      <c r="D788" t="s">
        <v>538</v>
      </c>
      <c r="E788">
        <v>1</v>
      </c>
      <c r="F788" s="8">
        <v>500</v>
      </c>
      <c r="G788" s="21">
        <f>C788*E788*F788</f>
        <v>1500</v>
      </c>
      <c r="H788" s="21">
        <f>G788</f>
        <v>1500</v>
      </c>
    </row>
    <row r="789" spans="2:8" ht="12.75">
      <c r="B789" t="s">
        <v>95</v>
      </c>
      <c r="C789">
        <v>3</v>
      </c>
      <c r="D789" t="s">
        <v>538</v>
      </c>
      <c r="E789">
        <v>1</v>
      </c>
      <c r="F789" s="8">
        <v>500</v>
      </c>
      <c r="G789" s="21">
        <f>C789*E789*F789</f>
        <v>1500</v>
      </c>
      <c r="H789" s="21">
        <f>G789</f>
        <v>1500</v>
      </c>
    </row>
    <row r="790" spans="2:8" ht="12.75">
      <c r="B790" t="s">
        <v>96</v>
      </c>
      <c r="C790">
        <v>1</v>
      </c>
      <c r="D790" t="s">
        <v>396</v>
      </c>
      <c r="E790">
        <v>1</v>
      </c>
      <c r="F790" s="8">
        <v>5000</v>
      </c>
      <c r="G790" s="21">
        <f>C790*E790*F790</f>
        <v>5000</v>
      </c>
      <c r="H790" s="21">
        <f>G790</f>
        <v>5000</v>
      </c>
    </row>
    <row r="792" spans="2:8" ht="12.75">
      <c r="B792" t="s">
        <v>407</v>
      </c>
      <c r="F792" s="8">
        <f>SUM(H777+H778+H779+H780)</f>
        <v>16200</v>
      </c>
      <c r="G792" s="21">
        <f>B4*F792</f>
        <v>3726</v>
      </c>
      <c r="H792" s="21">
        <f>G792</f>
        <v>3726</v>
      </c>
    </row>
    <row r="793" spans="6:10" ht="12.75">
      <c r="F793" s="25" t="s">
        <v>97</v>
      </c>
      <c r="I793" s="20">
        <f>SUM(H776:H792)</f>
        <v>43326</v>
      </c>
      <c r="J793" s="20"/>
    </row>
    <row r="794" spans="6:10" ht="12.75">
      <c r="F794" s="25"/>
      <c r="I794" s="20"/>
      <c r="J794" s="20"/>
    </row>
    <row r="795" spans="1:8" ht="12.75">
      <c r="A795" s="1" t="s">
        <v>50</v>
      </c>
      <c r="H795" s="21" t="s">
        <v>293</v>
      </c>
    </row>
    <row r="796" spans="1:7" ht="12.75">
      <c r="A796" t="s">
        <v>51</v>
      </c>
      <c r="C796">
        <v>6000</v>
      </c>
      <c r="D796" t="s">
        <v>52</v>
      </c>
      <c r="E796">
        <v>24</v>
      </c>
      <c r="F796" s="47">
        <v>0.46</v>
      </c>
      <c r="G796" s="21">
        <f>C796*E796*F796</f>
        <v>66240</v>
      </c>
    </row>
    <row r="797" spans="1:7" ht="12.75">
      <c r="A797" t="s">
        <v>53</v>
      </c>
      <c r="C797">
        <v>2000</v>
      </c>
      <c r="D797" t="s">
        <v>52</v>
      </c>
      <c r="E797">
        <v>10</v>
      </c>
      <c r="F797" s="47">
        <v>0.46</v>
      </c>
      <c r="G797" s="21">
        <f>C797*E797*F797</f>
        <v>9200</v>
      </c>
    </row>
    <row r="798" spans="1:8" ht="12.75">
      <c r="A798" t="s">
        <v>54</v>
      </c>
      <c r="C798">
        <v>1</v>
      </c>
      <c r="D798" t="s">
        <v>396</v>
      </c>
      <c r="E798">
        <v>1</v>
      </c>
      <c r="F798" s="8">
        <f>SUM(G796+G797)</f>
        <v>75440</v>
      </c>
      <c r="G798" s="21">
        <f>0.0825*F798</f>
        <v>6223.8</v>
      </c>
      <c r="H798" s="21">
        <f>SUM(G796:G798)</f>
        <v>81663.8</v>
      </c>
    </row>
    <row r="799" spans="1:8" ht="12.75">
      <c r="A799" t="s">
        <v>102</v>
      </c>
      <c r="C799" s="8">
        <v>164000</v>
      </c>
      <c r="D799" t="s">
        <v>52</v>
      </c>
      <c r="E799">
        <v>1</v>
      </c>
      <c r="F799" s="47">
        <v>0.12</v>
      </c>
      <c r="G799" s="21">
        <f>C799*E799*F799</f>
        <v>19680</v>
      </c>
      <c r="H799" s="21">
        <f>G799</f>
        <v>19680</v>
      </c>
    </row>
    <row r="800" spans="1:8" ht="12.75">
      <c r="A800" t="s">
        <v>506</v>
      </c>
      <c r="C800" s="8">
        <v>1</v>
      </c>
      <c r="D800" t="s">
        <v>396</v>
      </c>
      <c r="E800">
        <v>1</v>
      </c>
      <c r="F800" s="47">
        <v>49000</v>
      </c>
      <c r="G800" s="21">
        <f>C800*E800*F800</f>
        <v>49000</v>
      </c>
      <c r="H800" s="21">
        <f>G800</f>
        <v>49000</v>
      </c>
    </row>
    <row r="801" spans="1:8" ht="12.75">
      <c r="A801" s="49" t="s">
        <v>507</v>
      </c>
      <c r="C801" s="8"/>
      <c r="E801">
        <v>1</v>
      </c>
      <c r="F801" s="47">
        <v>0.33</v>
      </c>
      <c r="H801" s="21">
        <f>G801</f>
        <v>0</v>
      </c>
    </row>
    <row r="802" spans="6:10" ht="12.75">
      <c r="F802" s="25" t="s">
        <v>35</v>
      </c>
      <c r="I802" s="20">
        <f>SUM(H796:H801)</f>
        <v>150343.8</v>
      </c>
      <c r="J802" s="20"/>
    </row>
    <row r="803" spans="6:10" ht="12.75">
      <c r="F803" s="25"/>
      <c r="I803" s="20"/>
      <c r="J803" s="20"/>
    </row>
    <row r="804" spans="1:8" ht="12.75">
      <c r="A804" s="1" t="s">
        <v>526</v>
      </c>
      <c r="H804" s="21" t="s">
        <v>293</v>
      </c>
    </row>
    <row r="805" spans="1:8" ht="12.75">
      <c r="A805" t="s">
        <v>36</v>
      </c>
      <c r="C805">
        <v>24</v>
      </c>
      <c r="D805" t="s">
        <v>37</v>
      </c>
      <c r="E805">
        <v>1</v>
      </c>
      <c r="F805" s="8">
        <v>489</v>
      </c>
      <c r="G805" s="21">
        <f>C805*E805*F805</f>
        <v>11736</v>
      </c>
      <c r="H805" s="21">
        <f>G805</f>
        <v>11736</v>
      </c>
    </row>
    <row r="806" ht="12.75">
      <c r="A806" t="s">
        <v>161</v>
      </c>
    </row>
    <row r="807" ht="12.75">
      <c r="A807" t="s">
        <v>162</v>
      </c>
    </row>
    <row r="808" ht="12.75">
      <c r="A808" t="s">
        <v>163</v>
      </c>
    </row>
    <row r="809" ht="12.75">
      <c r="A809" t="s">
        <v>164</v>
      </c>
    </row>
    <row r="810" ht="12.75">
      <c r="A810" t="s">
        <v>165</v>
      </c>
    </row>
    <row r="811" ht="12.75">
      <c r="A811" t="s">
        <v>166</v>
      </c>
    </row>
    <row r="813" spans="1:8" ht="12.75">
      <c r="A813" t="s">
        <v>167</v>
      </c>
      <c r="C813">
        <v>1031</v>
      </c>
      <c r="D813" t="s">
        <v>364</v>
      </c>
      <c r="E813">
        <v>1</v>
      </c>
      <c r="F813" s="8">
        <v>100</v>
      </c>
      <c r="G813" s="21">
        <f aca="true" t="shared" si="27" ref="G813:G818">C813*E813*F813</f>
        <v>103100</v>
      </c>
      <c r="H813" s="21">
        <f aca="true" t="shared" si="28" ref="H813:H818">G813</f>
        <v>103100</v>
      </c>
    </row>
    <row r="814" spans="1:8" ht="12.75">
      <c r="A814" t="s">
        <v>365</v>
      </c>
      <c r="C814">
        <v>1</v>
      </c>
      <c r="D814" t="s">
        <v>396</v>
      </c>
      <c r="E814">
        <v>1</v>
      </c>
      <c r="F814" s="8">
        <v>1500</v>
      </c>
      <c r="G814" s="21">
        <f t="shared" si="27"/>
        <v>1500</v>
      </c>
      <c r="H814" s="21">
        <f t="shared" si="28"/>
        <v>1500</v>
      </c>
    </row>
    <row r="815" spans="1:8" ht="12.75">
      <c r="A815" t="s">
        <v>366</v>
      </c>
      <c r="C815">
        <v>64</v>
      </c>
      <c r="D815" t="s">
        <v>332</v>
      </c>
      <c r="E815">
        <v>1</v>
      </c>
      <c r="F815" s="8">
        <v>35</v>
      </c>
      <c r="G815" s="21">
        <f t="shared" si="27"/>
        <v>2240</v>
      </c>
      <c r="H815" s="21">
        <f t="shared" si="28"/>
        <v>2240</v>
      </c>
    </row>
    <row r="816" spans="1:8" ht="12.75">
      <c r="A816" t="s">
        <v>367</v>
      </c>
      <c r="G816" s="21">
        <f t="shared" si="27"/>
        <v>0</v>
      </c>
      <c r="H816" s="21">
        <f t="shared" si="28"/>
        <v>0</v>
      </c>
    </row>
    <row r="817" spans="1:8" ht="12.75">
      <c r="A817" t="s">
        <v>199</v>
      </c>
      <c r="C817">
        <v>1</v>
      </c>
      <c r="D817" t="s">
        <v>396</v>
      </c>
      <c r="E817">
        <v>1</v>
      </c>
      <c r="F817" s="8">
        <v>2500</v>
      </c>
      <c r="G817" s="21">
        <f t="shared" si="27"/>
        <v>2500</v>
      </c>
      <c r="H817" s="21">
        <f t="shared" si="28"/>
        <v>2500</v>
      </c>
    </row>
    <row r="818" spans="1:8" ht="12.75">
      <c r="A818" t="s">
        <v>200</v>
      </c>
      <c r="C818">
        <v>1001</v>
      </c>
      <c r="D818" t="s">
        <v>332</v>
      </c>
      <c r="E818">
        <v>1</v>
      </c>
      <c r="F818" s="8">
        <v>45</v>
      </c>
      <c r="G818" s="21">
        <f t="shared" si="27"/>
        <v>45045</v>
      </c>
      <c r="H818" s="21">
        <f t="shared" si="28"/>
        <v>45045</v>
      </c>
    </row>
    <row r="819" spans="6:10" ht="12.75">
      <c r="F819" s="25" t="s">
        <v>74</v>
      </c>
      <c r="I819" s="20">
        <f>SUM(H805:H818)</f>
        <v>166121</v>
      </c>
      <c r="J819" s="20"/>
    </row>
    <row r="820" spans="6:10" ht="12.75">
      <c r="F820" s="25"/>
      <c r="I820" s="20"/>
      <c r="J820" s="20"/>
    </row>
    <row r="821" ht="12.75">
      <c r="A821" s="1" t="s">
        <v>528</v>
      </c>
    </row>
    <row r="822" spans="1:8" ht="12.75">
      <c r="A822" t="s">
        <v>75</v>
      </c>
      <c r="C822">
        <v>16</v>
      </c>
      <c r="D822" t="s">
        <v>538</v>
      </c>
      <c r="E822">
        <v>1</v>
      </c>
      <c r="F822" s="8">
        <v>2400</v>
      </c>
      <c r="G822" s="21">
        <f>C822*E822*F822</f>
        <v>38400</v>
      </c>
      <c r="H822" s="21">
        <f>G822</f>
        <v>38400</v>
      </c>
    </row>
    <row r="823" spans="1:8" ht="12.75">
      <c r="A823" t="s">
        <v>373</v>
      </c>
      <c r="C823">
        <v>8</v>
      </c>
      <c r="D823" t="s">
        <v>538</v>
      </c>
      <c r="E823">
        <v>1</v>
      </c>
      <c r="F823" s="8">
        <v>2400</v>
      </c>
      <c r="G823" s="21">
        <f>C823*E823*F823</f>
        <v>19200</v>
      </c>
      <c r="H823" s="21">
        <f>SUM(G822:G823)</f>
        <v>57600</v>
      </c>
    </row>
    <row r="824" spans="1:8" ht="12.75">
      <c r="A824" t="s">
        <v>374</v>
      </c>
      <c r="C824">
        <v>16</v>
      </c>
      <c r="D824" t="s">
        <v>538</v>
      </c>
      <c r="E824">
        <v>1</v>
      </c>
      <c r="F824" s="8">
        <v>1300</v>
      </c>
      <c r="G824" s="21">
        <f>C824*E824*F824</f>
        <v>20800</v>
      </c>
      <c r="H824" s="21">
        <f>G824</f>
        <v>20800</v>
      </c>
    </row>
    <row r="825" spans="1:8" ht="12.75">
      <c r="A825" t="s">
        <v>104</v>
      </c>
      <c r="C825">
        <v>1</v>
      </c>
      <c r="D825" t="s">
        <v>396</v>
      </c>
      <c r="E825">
        <v>1</v>
      </c>
      <c r="F825" s="8">
        <v>1500</v>
      </c>
      <c r="G825" s="21">
        <f>C825*E825*F825</f>
        <v>1500</v>
      </c>
      <c r="H825" s="21">
        <f>G825</f>
        <v>1500</v>
      </c>
    </row>
    <row r="826" spans="2:8" ht="12.75">
      <c r="B826" t="s">
        <v>407</v>
      </c>
      <c r="F826" s="8">
        <f>SUM(G822:G824)</f>
        <v>78400</v>
      </c>
      <c r="G826" s="21">
        <f>B4*F826</f>
        <v>18032</v>
      </c>
      <c r="H826" s="21">
        <f>G826</f>
        <v>18032</v>
      </c>
    </row>
    <row r="828" spans="6:10" ht="12.75">
      <c r="F828" s="25" t="s">
        <v>105</v>
      </c>
      <c r="I828" s="20">
        <f>SUM(H822:H826)</f>
        <v>136332</v>
      </c>
      <c r="J828" s="20"/>
    </row>
    <row r="829" spans="6:10" ht="12.75">
      <c r="F829" s="25"/>
      <c r="I829" s="20"/>
      <c r="J829" s="20"/>
    </row>
    <row r="830" ht="12.75">
      <c r="A830" s="1" t="s">
        <v>106</v>
      </c>
    </row>
    <row r="831" spans="1:8" ht="12.75">
      <c r="A831" t="s">
        <v>113</v>
      </c>
      <c r="C831">
        <v>12</v>
      </c>
      <c r="D831" t="s">
        <v>34</v>
      </c>
      <c r="E831">
        <v>1</v>
      </c>
      <c r="F831" s="8">
        <v>350</v>
      </c>
      <c r="G831" s="21">
        <f>C831*E831*F831</f>
        <v>4200</v>
      </c>
      <c r="H831" s="21">
        <f>G831</f>
        <v>4200</v>
      </c>
    </row>
    <row r="832" spans="2:8" ht="12.75">
      <c r="B832" t="s">
        <v>107</v>
      </c>
      <c r="C832">
        <v>12</v>
      </c>
      <c r="D832" t="s">
        <v>34</v>
      </c>
      <c r="E832">
        <v>1</v>
      </c>
      <c r="F832" s="8">
        <v>75</v>
      </c>
      <c r="G832" s="21">
        <f>C832*E832*F832</f>
        <v>900</v>
      </c>
      <c r="H832" s="21">
        <f>G832</f>
        <v>900</v>
      </c>
    </row>
    <row r="834" spans="6:10" ht="12.75">
      <c r="F834" s="25" t="s">
        <v>108</v>
      </c>
      <c r="I834" s="20">
        <f>SUM(H831:H833)</f>
        <v>5100</v>
      </c>
      <c r="J834" s="20"/>
    </row>
    <row r="835" spans="6:10" ht="12.75">
      <c r="F835" s="25"/>
      <c r="I835" s="20"/>
      <c r="J835" s="20"/>
    </row>
    <row r="836" ht="12.75">
      <c r="A836" s="1" t="s">
        <v>111</v>
      </c>
    </row>
    <row r="837" spans="1:8" ht="12.75">
      <c r="A837" t="s">
        <v>112</v>
      </c>
      <c r="C837">
        <v>1</v>
      </c>
      <c r="D837" t="s">
        <v>396</v>
      </c>
      <c r="E837">
        <v>1</v>
      </c>
      <c r="F837" s="50">
        <v>150000</v>
      </c>
      <c r="G837" s="21">
        <f>C837*E837*F837</f>
        <v>150000</v>
      </c>
      <c r="H837" s="21">
        <f>G837</f>
        <v>150000</v>
      </c>
    </row>
    <row r="838" spans="6:10" ht="12.75">
      <c r="F838" s="25"/>
      <c r="I838" s="20"/>
      <c r="J838" s="20"/>
    </row>
    <row r="839" spans="6:10" ht="12.75">
      <c r="F839" s="25" t="s">
        <v>271</v>
      </c>
      <c r="I839" s="20">
        <f>SUM(H837:H837)</f>
        <v>150000</v>
      </c>
      <c r="J839" s="20"/>
    </row>
    <row r="840" spans="6:10" ht="12.75">
      <c r="F840" s="25"/>
      <c r="I840" s="20"/>
      <c r="J840" s="20"/>
    </row>
    <row r="841" spans="6:10" ht="12.75">
      <c r="F841" s="25"/>
      <c r="I841" s="20"/>
      <c r="J841" s="20"/>
    </row>
    <row r="842" ht="12.75">
      <c r="A842" s="1" t="s">
        <v>531</v>
      </c>
    </row>
    <row r="843" spans="1:8" ht="12.75">
      <c r="A843" t="s">
        <v>11</v>
      </c>
      <c r="C843">
        <v>1</v>
      </c>
      <c r="D843" t="s">
        <v>396</v>
      </c>
      <c r="E843">
        <v>1</v>
      </c>
      <c r="F843" s="8">
        <v>85000</v>
      </c>
      <c r="G843" s="21">
        <f>C843*E843*F843</f>
        <v>85000</v>
      </c>
      <c r="H843" s="21">
        <f>G843</f>
        <v>85000</v>
      </c>
    </row>
    <row r="844" ht="12.75">
      <c r="A844" t="s">
        <v>12</v>
      </c>
    </row>
    <row r="845" ht="12.75">
      <c r="A845" t="s">
        <v>13</v>
      </c>
    </row>
    <row r="847" spans="6:10" ht="12.75">
      <c r="F847" s="25" t="s">
        <v>14</v>
      </c>
      <c r="I847" s="20">
        <f>SUM(H843:H846)</f>
        <v>85000</v>
      </c>
      <c r="J847" s="20"/>
    </row>
    <row r="848" spans="6:10" ht="12.75">
      <c r="F848" s="25"/>
      <c r="I848" s="20"/>
      <c r="J848" s="20"/>
    </row>
    <row r="849" spans="1:10" s="49" customFormat="1" ht="12.75">
      <c r="A849" s="54" t="s">
        <v>532</v>
      </c>
      <c r="F849" s="50"/>
      <c r="G849" s="51"/>
      <c r="H849" s="51"/>
      <c r="I849" s="51"/>
      <c r="J849" s="51"/>
    </row>
    <row r="850" spans="1:10" s="49" customFormat="1" ht="12.75">
      <c r="A850" s="49" t="s">
        <v>488</v>
      </c>
      <c r="C850" s="49">
        <v>6</v>
      </c>
      <c r="D850" s="49" t="s">
        <v>538</v>
      </c>
      <c r="E850" s="49">
        <v>1</v>
      </c>
      <c r="F850" s="50">
        <v>2000</v>
      </c>
      <c r="G850" s="51">
        <f aca="true" t="shared" si="29" ref="G850:G858">C850*E850*F850</f>
        <v>12000</v>
      </c>
      <c r="H850" s="51">
        <f aca="true" t="shared" si="30" ref="H850:H858">G850</f>
        <v>12000</v>
      </c>
      <c r="I850" s="51"/>
      <c r="J850" s="51"/>
    </row>
    <row r="851" spans="1:10" s="49" customFormat="1" ht="12.75">
      <c r="A851" s="49" t="s">
        <v>489</v>
      </c>
      <c r="C851" s="49">
        <v>1.2</v>
      </c>
      <c r="D851" s="49" t="s">
        <v>538</v>
      </c>
      <c r="E851" s="49">
        <v>1</v>
      </c>
      <c r="F851" s="50">
        <v>2000</v>
      </c>
      <c r="G851" s="51">
        <f t="shared" si="29"/>
        <v>2400</v>
      </c>
      <c r="H851" s="51">
        <f t="shared" si="30"/>
        <v>2400</v>
      </c>
      <c r="I851" s="51"/>
      <c r="J851" s="51"/>
    </row>
    <row r="852" spans="1:10" s="49" customFormat="1" ht="12.75">
      <c r="A852" s="49" t="s">
        <v>482</v>
      </c>
      <c r="C852" s="49">
        <v>2</v>
      </c>
      <c r="D852" s="49" t="s">
        <v>538</v>
      </c>
      <c r="E852" s="49">
        <v>1</v>
      </c>
      <c r="F852" s="50">
        <v>2000</v>
      </c>
      <c r="G852" s="51">
        <f t="shared" si="29"/>
        <v>4000</v>
      </c>
      <c r="H852" s="51">
        <f t="shared" si="30"/>
        <v>4000</v>
      </c>
      <c r="I852" s="51"/>
      <c r="J852" s="51"/>
    </row>
    <row r="853" spans="1:10" s="49" customFormat="1" ht="12.75">
      <c r="A853" s="49" t="s">
        <v>487</v>
      </c>
      <c r="C853" s="55">
        <v>24</v>
      </c>
      <c r="D853" s="49" t="s">
        <v>15</v>
      </c>
      <c r="E853" s="49">
        <v>1</v>
      </c>
      <c r="F853" s="50">
        <v>45</v>
      </c>
      <c r="G853" s="51">
        <f t="shared" si="29"/>
        <v>1080</v>
      </c>
      <c r="H853" s="51">
        <f t="shared" si="30"/>
        <v>1080</v>
      </c>
      <c r="I853" s="51"/>
      <c r="J853" s="51"/>
    </row>
    <row r="854" spans="1:10" s="49" customFormat="1" ht="12.75">
      <c r="A854" s="49" t="s">
        <v>490</v>
      </c>
      <c r="C854" s="49">
        <v>6</v>
      </c>
      <c r="D854" s="49" t="s">
        <v>332</v>
      </c>
      <c r="E854" s="49">
        <v>1</v>
      </c>
      <c r="F854" s="50">
        <v>1400</v>
      </c>
      <c r="G854" s="51">
        <f t="shared" si="29"/>
        <v>8400</v>
      </c>
      <c r="H854" s="51">
        <f t="shared" si="30"/>
        <v>8400</v>
      </c>
      <c r="I854" s="51"/>
      <c r="J854" s="51"/>
    </row>
    <row r="855" spans="1:10" s="49" customFormat="1" ht="12.75">
      <c r="A855" s="49" t="s">
        <v>491</v>
      </c>
      <c r="C855" s="49">
        <v>2</v>
      </c>
      <c r="D855" s="49" t="s">
        <v>332</v>
      </c>
      <c r="E855" s="49">
        <v>1</v>
      </c>
      <c r="F855" s="50">
        <v>1400</v>
      </c>
      <c r="G855" s="51">
        <f t="shared" si="29"/>
        <v>2800</v>
      </c>
      <c r="H855" s="51">
        <f t="shared" si="30"/>
        <v>2800</v>
      </c>
      <c r="I855" s="51"/>
      <c r="J855" s="51"/>
    </row>
    <row r="856" spans="1:10" s="49" customFormat="1" ht="12.75">
      <c r="A856" s="49" t="s">
        <v>483</v>
      </c>
      <c r="C856" s="49">
        <v>2</v>
      </c>
      <c r="D856" s="49" t="s">
        <v>332</v>
      </c>
      <c r="E856" s="49">
        <v>1</v>
      </c>
      <c r="F856" s="50">
        <v>1400</v>
      </c>
      <c r="G856" s="51">
        <f t="shared" si="29"/>
        <v>2800</v>
      </c>
      <c r="H856" s="51">
        <f t="shared" si="30"/>
        <v>2800</v>
      </c>
      <c r="I856" s="51"/>
      <c r="J856" s="51"/>
    </row>
    <row r="857" spans="1:10" s="49" customFormat="1" ht="12.75">
      <c r="A857" s="49" t="s">
        <v>484</v>
      </c>
      <c r="C857" s="49">
        <v>7</v>
      </c>
      <c r="D857" s="49" t="s">
        <v>332</v>
      </c>
      <c r="E857" s="49">
        <v>1</v>
      </c>
      <c r="F857" s="50">
        <v>2200</v>
      </c>
      <c r="G857" s="51">
        <f t="shared" si="29"/>
        <v>15400</v>
      </c>
      <c r="H857" s="51">
        <f t="shared" si="30"/>
        <v>15400</v>
      </c>
      <c r="I857" s="51"/>
      <c r="J857" s="51"/>
    </row>
    <row r="858" spans="1:10" s="49" customFormat="1" ht="12.75">
      <c r="A858" s="49" t="s">
        <v>485</v>
      </c>
      <c r="C858" s="49">
        <v>7</v>
      </c>
      <c r="D858" s="49" t="s">
        <v>332</v>
      </c>
      <c r="E858" s="49">
        <v>2</v>
      </c>
      <c r="F858" s="50">
        <v>350</v>
      </c>
      <c r="G858" s="51">
        <f t="shared" si="29"/>
        <v>4900</v>
      </c>
      <c r="H858" s="51">
        <f t="shared" si="30"/>
        <v>4900</v>
      </c>
      <c r="I858" s="51"/>
      <c r="J858" s="51"/>
    </row>
    <row r="859" spans="6:10" s="49" customFormat="1" ht="12.75">
      <c r="F859" s="50"/>
      <c r="G859" s="51"/>
      <c r="H859" s="51"/>
      <c r="I859" s="51"/>
      <c r="J859" s="51"/>
    </row>
    <row r="860" spans="1:10" s="49" customFormat="1" ht="12.75">
      <c r="A860" s="49" t="s">
        <v>486</v>
      </c>
      <c r="C860" s="49">
        <v>45</v>
      </c>
      <c r="D860" s="49" t="s">
        <v>15</v>
      </c>
      <c r="E860" s="49">
        <v>1</v>
      </c>
      <c r="F860" s="50">
        <v>250</v>
      </c>
      <c r="G860" s="51">
        <f>C860*E860*F860</f>
        <v>11250</v>
      </c>
      <c r="H860" s="51">
        <f>G860</f>
        <v>11250</v>
      </c>
      <c r="I860" s="51"/>
      <c r="J860" s="51"/>
    </row>
    <row r="861" spans="1:9" ht="12.75">
      <c r="A861" s="49" t="s">
        <v>16</v>
      </c>
      <c r="B861" s="49"/>
      <c r="C861" s="49">
        <v>8</v>
      </c>
      <c r="D861" s="49" t="s">
        <v>15</v>
      </c>
      <c r="E861" s="49">
        <v>1</v>
      </c>
      <c r="F861" s="50">
        <v>300</v>
      </c>
      <c r="G861" s="51">
        <f>C861*E861*F861</f>
        <v>2400</v>
      </c>
      <c r="H861" s="51">
        <f>G861</f>
        <v>2400</v>
      </c>
      <c r="I861" s="51"/>
    </row>
    <row r="862" spans="1:9" ht="12.75">
      <c r="A862" s="49" t="s">
        <v>38</v>
      </c>
      <c r="B862" s="49"/>
      <c r="C862" s="49">
        <v>1</v>
      </c>
      <c r="D862" s="49" t="s">
        <v>396</v>
      </c>
      <c r="E862" s="49">
        <v>1</v>
      </c>
      <c r="F862" s="50">
        <v>8000</v>
      </c>
      <c r="G862" s="51">
        <f>C862*E862*F862</f>
        <v>8000</v>
      </c>
      <c r="H862" s="51">
        <f>G862</f>
        <v>8000</v>
      </c>
      <c r="I862" s="51"/>
    </row>
    <row r="863" spans="1:9" ht="12.75">
      <c r="A863" s="49" t="s">
        <v>17</v>
      </c>
      <c r="B863" s="49"/>
      <c r="C863" s="49">
        <v>12000</v>
      </c>
      <c r="D863" s="49" t="s">
        <v>52</v>
      </c>
      <c r="E863" s="49">
        <v>1</v>
      </c>
      <c r="F863" s="56">
        <v>0.36</v>
      </c>
      <c r="G863" s="51">
        <f>C863*E863*F863</f>
        <v>4320</v>
      </c>
      <c r="H863" s="51">
        <f>G863</f>
        <v>4320</v>
      </c>
      <c r="I863" s="51"/>
    </row>
    <row r="864" spans="1:9" ht="12.75">
      <c r="A864" s="49" t="s">
        <v>18</v>
      </c>
      <c r="B864" s="49"/>
      <c r="C864" s="49">
        <v>1</v>
      </c>
      <c r="D864" s="49" t="s">
        <v>396</v>
      </c>
      <c r="E864" s="49">
        <v>1</v>
      </c>
      <c r="F864" s="50">
        <v>5000</v>
      </c>
      <c r="G864" s="51">
        <f>C864*E864*F864</f>
        <v>5000</v>
      </c>
      <c r="H864" s="51">
        <f>G864</f>
        <v>5000</v>
      </c>
      <c r="I864" s="51"/>
    </row>
    <row r="865" spans="1:10" ht="12.75">
      <c r="A865" s="49"/>
      <c r="B865" s="49"/>
      <c r="C865" s="49"/>
      <c r="D865" s="49"/>
      <c r="E865" s="49"/>
      <c r="F865" s="52" t="s">
        <v>19</v>
      </c>
      <c r="G865" s="51"/>
      <c r="H865" s="51"/>
      <c r="I865" s="53">
        <f>SUM(H850:H864)</f>
        <v>84750</v>
      </c>
      <c r="J865" s="20"/>
    </row>
    <row r="866" spans="6:10" ht="12.75">
      <c r="F866" s="25"/>
      <c r="I866" s="20"/>
      <c r="J866" s="20"/>
    </row>
    <row r="867" ht="12.75">
      <c r="A867" s="1" t="s">
        <v>549</v>
      </c>
    </row>
    <row r="868" spans="1:8" ht="12.75">
      <c r="A868" s="10" t="s">
        <v>20</v>
      </c>
      <c r="B868" s="10"/>
      <c r="C868">
        <v>1</v>
      </c>
      <c r="D868" t="s">
        <v>396</v>
      </c>
      <c r="E868">
        <v>1</v>
      </c>
      <c r="F868" s="8">
        <v>2848999</v>
      </c>
      <c r="G868" s="21">
        <f>F868*0.03</f>
        <v>85469.97</v>
      </c>
      <c r="H868" s="21">
        <f>G868</f>
        <v>85469.97</v>
      </c>
    </row>
    <row r="869" ht="12.75">
      <c r="A869" t="s">
        <v>21</v>
      </c>
    </row>
    <row r="870" spans="1:8" ht="12.75">
      <c r="A870" t="s">
        <v>22</v>
      </c>
      <c r="G870" s="21">
        <f aca="true" t="shared" si="31" ref="G870:G881">C870*E870*F870</f>
        <v>0</v>
      </c>
      <c r="H870" s="21">
        <f aca="true" t="shared" si="32" ref="H870:H881">G870</f>
        <v>0</v>
      </c>
    </row>
    <row r="871" spans="1:8" ht="12.75">
      <c r="A871" t="s">
        <v>23</v>
      </c>
      <c r="G871" s="21">
        <f t="shared" si="31"/>
        <v>0</v>
      </c>
      <c r="H871" s="21">
        <f t="shared" si="32"/>
        <v>0</v>
      </c>
    </row>
    <row r="872" spans="1:8" ht="12.75">
      <c r="A872" t="s">
        <v>24</v>
      </c>
      <c r="G872" s="21">
        <f t="shared" si="31"/>
        <v>0</v>
      </c>
      <c r="H872" s="21">
        <f t="shared" si="32"/>
        <v>0</v>
      </c>
    </row>
    <row r="873" spans="1:8" ht="12.75">
      <c r="A873" t="s">
        <v>168</v>
      </c>
      <c r="G873" s="21">
        <f t="shared" si="31"/>
        <v>0</v>
      </c>
      <c r="H873" s="21">
        <f t="shared" si="32"/>
        <v>0</v>
      </c>
    </row>
    <row r="874" spans="1:8" ht="12.75">
      <c r="A874" t="s">
        <v>169</v>
      </c>
      <c r="G874" s="21">
        <f t="shared" si="31"/>
        <v>0</v>
      </c>
      <c r="H874" s="21">
        <f t="shared" si="32"/>
        <v>0</v>
      </c>
    </row>
    <row r="875" spans="1:8" ht="12.75">
      <c r="A875" t="s">
        <v>170</v>
      </c>
      <c r="G875" s="21">
        <f t="shared" si="31"/>
        <v>0</v>
      </c>
      <c r="H875" s="21">
        <f t="shared" si="32"/>
        <v>0</v>
      </c>
    </row>
    <row r="876" spans="1:8" ht="12.75">
      <c r="A876" t="s">
        <v>277</v>
      </c>
      <c r="G876" s="21">
        <f t="shared" si="31"/>
        <v>0</v>
      </c>
      <c r="H876" s="21">
        <f t="shared" si="32"/>
        <v>0</v>
      </c>
    </row>
    <row r="877" spans="1:8" ht="12.75">
      <c r="A877" t="s">
        <v>278</v>
      </c>
      <c r="G877" s="21">
        <f t="shared" si="31"/>
        <v>0</v>
      </c>
      <c r="H877" s="21">
        <f t="shared" si="32"/>
        <v>0</v>
      </c>
    </row>
    <row r="878" spans="1:8" ht="12.75">
      <c r="A878" t="s">
        <v>279</v>
      </c>
      <c r="G878" s="21">
        <f t="shared" si="31"/>
        <v>0</v>
      </c>
      <c r="H878" s="21">
        <f t="shared" si="32"/>
        <v>0</v>
      </c>
    </row>
    <row r="879" spans="1:8" ht="12.75">
      <c r="A879" t="s">
        <v>280</v>
      </c>
      <c r="G879" s="21">
        <f t="shared" si="31"/>
        <v>0</v>
      </c>
      <c r="H879" s="21">
        <f t="shared" si="32"/>
        <v>0</v>
      </c>
    </row>
    <row r="880" spans="1:8" ht="12.75">
      <c r="A880" t="s">
        <v>178</v>
      </c>
      <c r="G880" s="21">
        <f t="shared" si="31"/>
        <v>0</v>
      </c>
      <c r="H880" s="21">
        <f t="shared" si="32"/>
        <v>0</v>
      </c>
    </row>
    <row r="881" spans="1:8" ht="12.75">
      <c r="A881" t="s">
        <v>179</v>
      </c>
      <c r="G881" s="21">
        <f t="shared" si="31"/>
        <v>0</v>
      </c>
      <c r="H881" s="21">
        <f t="shared" si="32"/>
        <v>0</v>
      </c>
    </row>
    <row r="882" spans="6:10" ht="12.75">
      <c r="F882" s="25" t="s">
        <v>180</v>
      </c>
      <c r="I882" s="20">
        <f>H868</f>
        <v>85469.97</v>
      </c>
      <c r="J882" s="20"/>
    </row>
    <row r="883" spans="6:10" ht="12.75">
      <c r="F883" s="25"/>
      <c r="I883" s="20"/>
      <c r="J883" s="20"/>
    </row>
    <row r="884" spans="1:10" s="1" customFormat="1" ht="12.75">
      <c r="A884" s="1" t="s">
        <v>181</v>
      </c>
      <c r="F884" s="25"/>
      <c r="G884" s="21"/>
      <c r="H884" s="21"/>
      <c r="I884" s="20"/>
      <c r="J884" s="20"/>
    </row>
    <row r="885" spans="1:10" s="9" customFormat="1" ht="12.75">
      <c r="A885" s="9" t="s">
        <v>182</v>
      </c>
      <c r="C885" s="9">
        <v>1</v>
      </c>
      <c r="D885" s="9" t="s">
        <v>396</v>
      </c>
      <c r="E885" s="9">
        <v>1</v>
      </c>
      <c r="F885" s="26">
        <v>45000</v>
      </c>
      <c r="G885" s="21">
        <f aca="true" t="shared" si="33" ref="G885:G892">C885*E885*F885</f>
        <v>45000</v>
      </c>
      <c r="H885" s="21">
        <f aca="true" t="shared" si="34" ref="H885:H892">G885</f>
        <v>45000</v>
      </c>
      <c r="I885" s="27"/>
      <c r="J885" s="27"/>
    </row>
    <row r="886" spans="1:10" s="9" customFormat="1" ht="12.75">
      <c r="A886" s="9" t="s">
        <v>183</v>
      </c>
      <c r="C886" s="9">
        <v>1</v>
      </c>
      <c r="D886" s="9" t="s">
        <v>396</v>
      </c>
      <c r="E886" s="9">
        <v>1</v>
      </c>
      <c r="F886" s="26">
        <v>5000</v>
      </c>
      <c r="G886" s="21">
        <f t="shared" si="33"/>
        <v>5000</v>
      </c>
      <c r="H886" s="21">
        <f t="shared" si="34"/>
        <v>5000</v>
      </c>
      <c r="I886" s="27"/>
      <c r="J886" s="27"/>
    </row>
    <row r="887" spans="1:10" s="9" customFormat="1" ht="12.75">
      <c r="A887" s="9" t="s">
        <v>184</v>
      </c>
      <c r="C887" s="9">
        <v>1</v>
      </c>
      <c r="D887" s="9" t="s">
        <v>396</v>
      </c>
      <c r="E887" s="9">
        <v>1</v>
      </c>
      <c r="F887" s="26">
        <v>10000</v>
      </c>
      <c r="G887" s="21">
        <f t="shared" si="33"/>
        <v>10000</v>
      </c>
      <c r="H887" s="21">
        <f t="shared" si="34"/>
        <v>10000</v>
      </c>
      <c r="I887" s="27"/>
      <c r="J887" s="27"/>
    </row>
    <row r="888" spans="1:10" s="9" customFormat="1" ht="12.75">
      <c r="A888" s="9" t="s">
        <v>185</v>
      </c>
      <c r="C888" s="9">
        <v>1</v>
      </c>
      <c r="D888" s="9" t="s">
        <v>396</v>
      </c>
      <c r="E888" s="9">
        <v>1</v>
      </c>
      <c r="F888" s="26">
        <v>1500</v>
      </c>
      <c r="G888" s="21">
        <f t="shared" si="33"/>
        <v>1500</v>
      </c>
      <c r="H888" s="21">
        <f t="shared" si="34"/>
        <v>1500</v>
      </c>
      <c r="I888" s="27"/>
      <c r="J888" s="27"/>
    </row>
    <row r="889" spans="1:10" s="9" customFormat="1" ht="12.75">
      <c r="A889" s="9" t="s">
        <v>186</v>
      </c>
      <c r="C889" s="9">
        <v>1</v>
      </c>
      <c r="D889" s="9" t="s">
        <v>396</v>
      </c>
      <c r="E889" s="9">
        <v>1</v>
      </c>
      <c r="F889" s="26">
        <v>1000</v>
      </c>
      <c r="G889" s="21">
        <f t="shared" si="33"/>
        <v>1000</v>
      </c>
      <c r="H889" s="21">
        <f t="shared" si="34"/>
        <v>1000</v>
      </c>
      <c r="I889" s="27"/>
      <c r="J889" s="27"/>
    </row>
    <row r="890" spans="1:10" s="9" customFormat="1" ht="12.75">
      <c r="A890" s="9" t="s">
        <v>187</v>
      </c>
      <c r="C890" s="9">
        <v>1</v>
      </c>
      <c r="D890" s="9" t="s">
        <v>396</v>
      </c>
      <c r="E890" s="9">
        <v>1</v>
      </c>
      <c r="F890" s="26">
        <v>12000</v>
      </c>
      <c r="G890" s="21">
        <f t="shared" si="33"/>
        <v>12000</v>
      </c>
      <c r="H890" s="21">
        <f t="shared" si="34"/>
        <v>12000</v>
      </c>
      <c r="I890" s="27"/>
      <c r="J890" s="27"/>
    </row>
    <row r="891" spans="1:10" s="9" customFormat="1" ht="12.75">
      <c r="A891" s="9" t="s">
        <v>188</v>
      </c>
      <c r="C891" s="9">
        <v>1</v>
      </c>
      <c r="D891" s="9" t="s">
        <v>396</v>
      </c>
      <c r="E891" s="9">
        <v>1</v>
      </c>
      <c r="F891" s="26">
        <v>2000</v>
      </c>
      <c r="G891" s="21">
        <f t="shared" si="33"/>
        <v>2000</v>
      </c>
      <c r="H891" s="21">
        <f t="shared" si="34"/>
        <v>2000</v>
      </c>
      <c r="I891" s="27"/>
      <c r="J891" s="27"/>
    </row>
    <row r="892" spans="1:10" s="9" customFormat="1" ht="12.75">
      <c r="A892" s="9" t="s">
        <v>189</v>
      </c>
      <c r="C892" s="9">
        <v>1</v>
      </c>
      <c r="D892" s="9" t="s">
        <v>396</v>
      </c>
      <c r="E892" s="9">
        <v>1</v>
      </c>
      <c r="F892" s="26">
        <v>5000</v>
      </c>
      <c r="G892" s="21">
        <f t="shared" si="33"/>
        <v>5000</v>
      </c>
      <c r="H892" s="21">
        <f t="shared" si="34"/>
        <v>5000</v>
      </c>
      <c r="I892" s="27"/>
      <c r="J892" s="27"/>
    </row>
    <row r="893" spans="1:10" s="9" customFormat="1" ht="12.75">
      <c r="A893" s="9" t="s">
        <v>190</v>
      </c>
      <c r="F893" s="26"/>
      <c r="G893" s="21"/>
      <c r="H893" s="21"/>
      <c r="I893" s="27"/>
      <c r="J893" s="27"/>
    </row>
    <row r="894" spans="2:10" s="9" customFormat="1" ht="12.75">
      <c r="B894" s="9" t="s">
        <v>191</v>
      </c>
      <c r="C894" s="9">
        <v>14</v>
      </c>
      <c r="D894" s="9" t="s">
        <v>538</v>
      </c>
      <c r="E894" s="9">
        <v>1</v>
      </c>
      <c r="F894" s="26">
        <v>125</v>
      </c>
      <c r="G894" s="21">
        <f aca="true" t="shared" si="35" ref="G894:G904">C894*E894*F894</f>
        <v>1750</v>
      </c>
      <c r="H894" s="21"/>
      <c r="I894" s="27"/>
      <c r="J894" s="27"/>
    </row>
    <row r="895" spans="2:10" s="9" customFormat="1" ht="12.75">
      <c r="B895" s="9" t="s">
        <v>192</v>
      </c>
      <c r="C895" s="9">
        <v>7</v>
      </c>
      <c r="D895" s="9" t="s">
        <v>538</v>
      </c>
      <c r="E895" s="9">
        <v>1</v>
      </c>
      <c r="F895" s="26">
        <v>125</v>
      </c>
      <c r="G895" s="21">
        <f t="shared" si="35"/>
        <v>875</v>
      </c>
      <c r="H895" s="21"/>
      <c r="I895" s="27"/>
      <c r="J895" s="27"/>
    </row>
    <row r="896" spans="2:10" s="9" customFormat="1" ht="12.75">
      <c r="B896" s="9" t="s">
        <v>193</v>
      </c>
      <c r="C896" s="9">
        <v>12</v>
      </c>
      <c r="D896" s="9" t="s">
        <v>538</v>
      </c>
      <c r="E896" s="9">
        <v>1</v>
      </c>
      <c r="F896" s="26">
        <v>125</v>
      </c>
      <c r="G896" s="21">
        <f t="shared" si="35"/>
        <v>1500</v>
      </c>
      <c r="H896" s="21"/>
      <c r="I896" s="27"/>
      <c r="J896" s="27"/>
    </row>
    <row r="897" spans="2:10" s="9" customFormat="1" ht="12.75">
      <c r="B897" s="9" t="s">
        <v>194</v>
      </c>
      <c r="C897" s="9">
        <v>22</v>
      </c>
      <c r="D897" s="9" t="s">
        <v>538</v>
      </c>
      <c r="E897" s="9">
        <v>1</v>
      </c>
      <c r="F897" s="26">
        <v>125</v>
      </c>
      <c r="G897" s="21">
        <f t="shared" si="35"/>
        <v>2750</v>
      </c>
      <c r="H897" s="21"/>
      <c r="I897" s="27"/>
      <c r="J897" s="27"/>
    </row>
    <row r="898" spans="2:10" s="9" customFormat="1" ht="12.75">
      <c r="B898" s="9" t="s">
        <v>195</v>
      </c>
      <c r="C898" s="9">
        <v>8</v>
      </c>
      <c r="D898" s="9" t="s">
        <v>481</v>
      </c>
      <c r="E898" s="9">
        <v>1</v>
      </c>
      <c r="F898" s="26">
        <v>350</v>
      </c>
      <c r="G898" s="21">
        <f t="shared" si="35"/>
        <v>2800</v>
      </c>
      <c r="H898" s="21"/>
      <c r="I898" s="27"/>
      <c r="J898" s="27"/>
    </row>
    <row r="899" spans="2:10" s="9" customFormat="1" ht="12.75">
      <c r="B899" s="9" t="s">
        <v>196</v>
      </c>
      <c r="C899" s="9">
        <v>8</v>
      </c>
      <c r="D899" s="9" t="s">
        <v>481</v>
      </c>
      <c r="E899" s="9">
        <v>1</v>
      </c>
      <c r="F899" s="26">
        <v>350</v>
      </c>
      <c r="G899" s="21">
        <f t="shared" si="35"/>
        <v>2800</v>
      </c>
      <c r="H899" s="21">
        <f>SUM(G894:G899)</f>
        <v>12475</v>
      </c>
      <c r="I899" s="27"/>
      <c r="J899" s="27"/>
    </row>
    <row r="900" spans="1:10" s="9" customFormat="1" ht="12.75">
      <c r="A900" s="9" t="s">
        <v>197</v>
      </c>
      <c r="C900" s="9">
        <v>1</v>
      </c>
      <c r="D900" s="9" t="s">
        <v>396</v>
      </c>
      <c r="E900" s="9">
        <v>1</v>
      </c>
      <c r="F900" s="26">
        <v>1500</v>
      </c>
      <c r="G900" s="21">
        <f t="shared" si="35"/>
        <v>1500</v>
      </c>
      <c r="H900" s="21">
        <f>G900</f>
        <v>1500</v>
      </c>
      <c r="I900" s="27"/>
      <c r="J900" s="27"/>
    </row>
    <row r="901" spans="1:10" s="9" customFormat="1" ht="12.75">
      <c r="A901" s="9" t="s">
        <v>28</v>
      </c>
      <c r="C901" s="9">
        <v>1</v>
      </c>
      <c r="D901" s="9" t="s">
        <v>396</v>
      </c>
      <c r="E901" s="9">
        <v>1</v>
      </c>
      <c r="F901" s="26">
        <v>1000</v>
      </c>
      <c r="G901" s="21">
        <f t="shared" si="35"/>
        <v>1000</v>
      </c>
      <c r="H901" s="21">
        <f>G901</f>
        <v>1000</v>
      </c>
      <c r="I901" s="27"/>
      <c r="J901" s="27"/>
    </row>
    <row r="902" spans="1:8" ht="12.75">
      <c r="A902" t="s">
        <v>29</v>
      </c>
      <c r="C902" s="9">
        <v>1</v>
      </c>
      <c r="D902" s="9" t="s">
        <v>396</v>
      </c>
      <c r="E902" s="9">
        <v>1</v>
      </c>
      <c r="F902" s="26">
        <v>800</v>
      </c>
      <c r="G902" s="21">
        <f t="shared" si="35"/>
        <v>800</v>
      </c>
      <c r="H902" s="21">
        <f>G902</f>
        <v>800</v>
      </c>
    </row>
    <row r="903" spans="1:8" ht="12.75">
      <c r="A903" t="s">
        <v>30</v>
      </c>
      <c r="C903" s="9">
        <v>1</v>
      </c>
      <c r="D903" s="9" t="s">
        <v>396</v>
      </c>
      <c r="E903" s="9">
        <v>1</v>
      </c>
      <c r="F903" s="26">
        <v>1500</v>
      </c>
      <c r="G903" s="21">
        <f t="shared" si="35"/>
        <v>1500</v>
      </c>
      <c r="H903" s="21">
        <f>G903</f>
        <v>1500</v>
      </c>
    </row>
    <row r="904" spans="1:8" ht="12.75">
      <c r="A904" t="s">
        <v>31</v>
      </c>
      <c r="C904" s="9">
        <v>1</v>
      </c>
      <c r="D904" s="9" t="s">
        <v>396</v>
      </c>
      <c r="E904" s="9">
        <v>1</v>
      </c>
      <c r="F904" s="26">
        <v>2500</v>
      </c>
      <c r="G904" s="21">
        <f t="shared" si="35"/>
        <v>2500</v>
      </c>
      <c r="H904" s="21">
        <f>G904</f>
        <v>2500</v>
      </c>
    </row>
    <row r="905" spans="6:10" ht="12.75">
      <c r="F905" s="32" t="s">
        <v>32</v>
      </c>
      <c r="I905" s="31">
        <f>SUM(H885:H904)</f>
        <v>101275</v>
      </c>
      <c r="J905" s="31"/>
    </row>
    <row r="906" spans="1:10" ht="12.75">
      <c r="A906" s="33" t="s">
        <v>103</v>
      </c>
      <c r="C906" s="31"/>
      <c r="F906" s="31"/>
      <c r="H906" s="31">
        <f>I906</f>
        <v>241687.45711900003</v>
      </c>
      <c r="I906" s="31">
        <f>5%*I912</f>
        <v>241687.45711900003</v>
      </c>
      <c r="J906" s="31"/>
    </row>
    <row r="908" spans="2:10" ht="12.75">
      <c r="B908" s="33" t="s">
        <v>309</v>
      </c>
      <c r="I908" s="34">
        <f>I912+I906</f>
        <v>5075436.599499</v>
      </c>
      <c r="J908" s="34"/>
    </row>
    <row r="910" spans="1:10" ht="12.75">
      <c r="A910" s="33" t="s">
        <v>552</v>
      </c>
      <c r="B910" s="33"/>
      <c r="F910" s="32"/>
      <c r="I910" s="31">
        <f>SUM(I63:I171)</f>
        <v>1565313.2244000002</v>
      </c>
      <c r="J910" s="31"/>
    </row>
    <row r="911" spans="1:10" ht="12.75">
      <c r="A911" s="33" t="s">
        <v>383</v>
      </c>
      <c r="C911" s="7"/>
      <c r="I911" s="31">
        <f>SUM(I177:I905)</f>
        <v>3268435.91798</v>
      </c>
      <c r="J911" s="31"/>
    </row>
    <row r="912" spans="1:10" s="33" customFormat="1" ht="12.75">
      <c r="A912" s="33" t="s">
        <v>308</v>
      </c>
      <c r="C912" s="35"/>
      <c r="F912" s="32"/>
      <c r="G912" s="21"/>
      <c r="H912" s="21"/>
      <c r="I912" s="31">
        <f>I910+I911</f>
        <v>4833749.14238</v>
      </c>
      <c r="J912" s="31"/>
    </row>
    <row r="913" spans="6:10" ht="12.75">
      <c r="F913" s="36" t="s">
        <v>33</v>
      </c>
      <c r="H913" s="37">
        <f>SUM(H63:H906)</f>
        <v>5075436.599499002</v>
      </c>
      <c r="I913" s="37">
        <f>SUM(I63:I906)</f>
        <v>5075436.599499</v>
      </c>
      <c r="J913" s="37"/>
    </row>
  </sheetData>
  <printOptions gridLines="1"/>
  <pageMargins left="0.75" right="0.75" top="1" bottom="1" header="0.5" footer="0.5"/>
  <pageSetup orientation="portrait" scale="75"/>
  <headerFooter alignWithMargins="0">
    <oddHeader>&amp;C&amp;F</oddHeader>
    <oddFooter>&amp;CPage &amp;P</oddFooter>
  </headerFooter>
  <rowBreaks count="6" manualBreakCount="6">
    <brk id="57" max="255" man="1"/>
    <brk id="172" max="255" man="1"/>
    <brk id="426" max="255" man="1"/>
    <brk id="487" max="255" man="1"/>
    <brk id="802" max="255" man="1"/>
    <brk id="9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Simon</cp:lastModifiedBy>
  <cp:lastPrinted>2006-02-06T06:13:30Z</cp:lastPrinted>
  <dcterms:created xsi:type="dcterms:W3CDTF">2005-01-20T18:53:30Z</dcterms:created>
  <cp:category/>
  <cp:version/>
  <cp:contentType/>
  <cp:contentStatus/>
</cp:coreProperties>
</file>