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640" windowWidth="16540" windowHeight="16500" tabRatio="243" activeTab="0"/>
  </bookViews>
  <sheets>
    <sheet name="MUSIC VIDEO-4th.xls" sheetId="1" r:id="rId1"/>
  </sheets>
  <definedNames>
    <definedName name="CRITERIA">'MUSIC VIDEO-4th.xls'!#REF!</definedName>
    <definedName name="DATABASE">'MUSIC VIDEO-4th.xls'!#REF!</definedName>
    <definedName name="_xlnm.Print_Area" localSheetId="0">'MUSIC VIDEO-4th.xls'!$A$1:$I$285</definedName>
  </definedNames>
  <calcPr fullCalcOnLoad="1"/>
</workbook>
</file>

<file path=xl/sharedStrings.xml><?xml version="1.0" encoding="utf-8"?>
<sst xmlns="http://schemas.openxmlformats.org/spreadsheetml/2006/main" count="387" uniqueCount="202">
  <si>
    <t>Total for 25-00</t>
  </si>
  <si>
    <t>27-00 Film &amp; Lab - Production</t>
  </si>
  <si>
    <t>27-01 Raw Stock (Film-Production)</t>
  </si>
  <si>
    <t>Feet</t>
  </si>
  <si>
    <t xml:space="preserve">Sales Tax </t>
  </si>
  <si>
    <t>27-02 Lab-Negative Prep &amp; Proc.</t>
  </si>
  <si>
    <t>Hours</t>
  </si>
  <si>
    <t>Total for 27-00</t>
  </si>
  <si>
    <t>30-08 Off-Line Editor</t>
  </si>
  <si>
    <t>30-09 Off-Line Editing System</t>
  </si>
  <si>
    <t>30-10 On-Line System &amp; Editor</t>
  </si>
  <si>
    <t>38-21 Production Fee (16%)</t>
  </si>
  <si>
    <t xml:space="preserve">15-02 Best Boy Grip </t>
  </si>
  <si>
    <t>TOTAL ABOVE-THE-LINE</t>
  </si>
  <si>
    <t>10-00 Production Staff</t>
  </si>
  <si>
    <t>11-00 Extra Talent</t>
  </si>
  <si>
    <t>15-00 Set Operations</t>
  </si>
  <si>
    <t>18-00 Property</t>
  </si>
  <si>
    <t>19-00 Wardrobe</t>
  </si>
  <si>
    <t>20-00 Make-Up and Hairdressing</t>
  </si>
  <si>
    <t>21-00 Electrical</t>
  </si>
  <si>
    <t>22-00 Camera</t>
  </si>
  <si>
    <t>23-00 Sound</t>
  </si>
  <si>
    <t>24-00 Transportation</t>
  </si>
  <si>
    <t>25-00 Location Expenses</t>
  </si>
  <si>
    <t>37-05 Workers Compensation (payroll svce)</t>
  </si>
  <si>
    <t>Total for 37-00</t>
  </si>
  <si>
    <t>38-00 General &amp; Administrative Expenses</t>
  </si>
  <si>
    <t>38-05 Telephone/FAX</t>
  </si>
  <si>
    <t>38-06 Copying</t>
  </si>
  <si>
    <t>38-07 Postage &amp; Freight</t>
  </si>
  <si>
    <t>38-08 Office Space Rental</t>
  </si>
  <si>
    <t>38-14 Messenger/Overnight</t>
  </si>
  <si>
    <t>Check budget totals</t>
  </si>
  <si>
    <t>35mm film</t>
  </si>
  <si>
    <t xml:space="preserve">      ABOVE-THE-LINE</t>
  </si>
  <si>
    <t>Amount</t>
  </si>
  <si>
    <t>Units</t>
  </si>
  <si>
    <t>x</t>
  </si>
  <si>
    <t>Rate</t>
  </si>
  <si>
    <t>Sub-Total</t>
  </si>
  <si>
    <t>Total</t>
  </si>
  <si>
    <t>02-01 Writer's Salaries</t>
  </si>
  <si>
    <t>Total for 02-00</t>
  </si>
  <si>
    <t>03-02 Producer</t>
  </si>
  <si>
    <t>Allow</t>
  </si>
  <si>
    <t>Payroll</t>
  </si>
  <si>
    <t>Total for 03-00</t>
  </si>
  <si>
    <t>04-01 Director</t>
  </si>
  <si>
    <t>Total for 04-00</t>
  </si>
  <si>
    <t>05-01 Band members</t>
  </si>
  <si>
    <t>Total for 05-00</t>
  </si>
  <si>
    <t xml:space="preserve">      BELOW-THE-LINE</t>
  </si>
  <si>
    <t>10-01 Unit Production Manager</t>
  </si>
  <si>
    <t>Prep:</t>
  </si>
  <si>
    <t>Days</t>
  </si>
  <si>
    <t xml:space="preserve">Shoot: </t>
  </si>
  <si>
    <t xml:space="preserve">Wrap: </t>
  </si>
  <si>
    <t>Day</t>
  </si>
  <si>
    <t>10-08 Production Assistants</t>
  </si>
  <si>
    <t>Total for 10-00</t>
  </si>
  <si>
    <t>11-00 - Extra Talent</t>
  </si>
  <si>
    <t>11-02 Extras</t>
  </si>
  <si>
    <t>Extras</t>
  </si>
  <si>
    <t>Total for 11-00</t>
  </si>
  <si>
    <t>15-01 First Grip</t>
  </si>
  <si>
    <t>15-07  Grip Expendables</t>
  </si>
  <si>
    <t>Total for 15-00</t>
  </si>
  <si>
    <t>Total for 18-00</t>
  </si>
  <si>
    <t>19-02 Costumer</t>
  </si>
  <si>
    <t>Total for 19-00</t>
  </si>
  <si>
    <t>20-01 Key Make-Up Artist</t>
  </si>
  <si>
    <t>20-07 Box Rentals</t>
  </si>
  <si>
    <t>Total for 20-00</t>
  </si>
  <si>
    <t>21-01 Gaffer</t>
  </si>
  <si>
    <t>21-02 Best Boy</t>
  </si>
  <si>
    <t>21-05 Purchases (Expendables)</t>
  </si>
  <si>
    <t>21-06 Equipment Rentals</t>
  </si>
  <si>
    <t>21-08 Generator</t>
  </si>
  <si>
    <t xml:space="preserve">  Driver</t>
  </si>
  <si>
    <t xml:space="preserve">  Fuel</t>
  </si>
  <si>
    <t>21-09 Loss &amp; Damage</t>
  </si>
  <si>
    <t>Agency fee</t>
  </si>
  <si>
    <t>Dolly</t>
  </si>
  <si>
    <t>Agency fees</t>
  </si>
  <si>
    <t>10-02 Assistant Director</t>
  </si>
  <si>
    <t>Shoot:</t>
  </si>
  <si>
    <t>Prep: PA#1</t>
  </si>
  <si>
    <t>Prep: PA#2</t>
  </si>
  <si>
    <t>Total for 21-00</t>
  </si>
  <si>
    <t>22-03 1st Asst. Camera</t>
  </si>
  <si>
    <t>Prep</t>
  </si>
  <si>
    <t>Shoot</t>
  </si>
  <si>
    <t>22-06 Expendables</t>
  </si>
  <si>
    <t>22-17 Maintenance/Loss &amp; Damage</t>
  </si>
  <si>
    <t>Total for 22-00</t>
  </si>
  <si>
    <t>23-03 Expendables (Batteries, etc)</t>
  </si>
  <si>
    <t>23-10 Misc./Loss &amp; Damage</t>
  </si>
  <si>
    <t>Total for 23-00</t>
  </si>
  <si>
    <t xml:space="preserve">24-00 Transportation </t>
  </si>
  <si>
    <t>24-03 Equipment Rental</t>
  </si>
  <si>
    <t>Total for 24-00</t>
  </si>
  <si>
    <t xml:space="preserve">25-07  Permits </t>
  </si>
  <si>
    <t>25-08  Parking</t>
  </si>
  <si>
    <t>25-09  Catering Service</t>
  </si>
  <si>
    <t xml:space="preserve">  </t>
  </si>
  <si>
    <t>Lunches</t>
  </si>
  <si>
    <t>Meals</t>
  </si>
  <si>
    <t>2nd Meals (working)</t>
  </si>
  <si>
    <t>25-17 Location Site Rental</t>
  </si>
  <si>
    <t>27-00 Film &amp; Lab</t>
  </si>
  <si>
    <t>TOTAL PRODUCTION</t>
  </si>
  <si>
    <t>30-00 Editorial</t>
  </si>
  <si>
    <t>TOTAL POST-PRODUCTION</t>
  </si>
  <si>
    <t>37-00 Insurance</t>
  </si>
  <si>
    <t>38-00 General &amp; Administrative</t>
  </si>
  <si>
    <t>TOTAL OTHER</t>
  </si>
  <si>
    <t>Total Above-The-Line</t>
  </si>
  <si>
    <t>Total Below-The-Line</t>
  </si>
  <si>
    <t>Total Above and Below-the-Line</t>
  </si>
  <si>
    <t>GRAND TOTAL</t>
  </si>
  <si>
    <t>30-14 Safety Master</t>
  </si>
  <si>
    <t>Total for 30-00</t>
  </si>
  <si>
    <t>37-01 Producers Entertainment Pckg</t>
  </si>
  <si>
    <t xml:space="preserve">   Negative</t>
  </si>
  <si>
    <t xml:space="preserve">   Faulty Stock</t>
  </si>
  <si>
    <t xml:space="preserve">   Equipment</t>
  </si>
  <si>
    <t xml:space="preserve">   Props/Sets</t>
  </si>
  <si>
    <t xml:space="preserve">   Extra Expense</t>
  </si>
  <si>
    <t xml:space="preserve">   3rd Party Property Damage</t>
  </si>
  <si>
    <t xml:space="preserve">   Office Contents</t>
  </si>
  <si>
    <t>37-02 General Liability</t>
  </si>
  <si>
    <t xml:space="preserve">15-06 Grip Rentals </t>
  </si>
  <si>
    <t>19-08 Fitting Fees</t>
  </si>
  <si>
    <t>15-10 Production Supplies</t>
  </si>
  <si>
    <t>Crane</t>
  </si>
  <si>
    <t>Cartage</t>
  </si>
  <si>
    <t>15-11 Craft Service</t>
  </si>
  <si>
    <t>18-01 Prop Master</t>
  </si>
  <si>
    <t xml:space="preserve">22-01 Director of Photography </t>
  </si>
  <si>
    <t>Prep/Wrap</t>
  </si>
  <si>
    <t>13-00 - Production Design</t>
  </si>
  <si>
    <t>13-02 Art Director</t>
  </si>
  <si>
    <t>13-03 Asst Art Director</t>
  </si>
  <si>
    <t>13-10 Purchases/Rentals</t>
  </si>
  <si>
    <t>13-04 Stylist</t>
  </si>
  <si>
    <t>20-01 Key Hair Artist</t>
  </si>
  <si>
    <t xml:space="preserve">15-20 Fire Fighter </t>
  </si>
  <si>
    <t xml:space="preserve">15-21 Police </t>
  </si>
  <si>
    <t>18-03 Purchases (+13-10)</t>
  </si>
  <si>
    <t>VTR rental</t>
  </si>
  <si>
    <t>23-01 Playback Operator</t>
  </si>
  <si>
    <t>22-04 VTR Op.</t>
  </si>
  <si>
    <t>04-10 Storyboards</t>
  </si>
  <si>
    <t>04-11 Scout Expenses</t>
  </si>
  <si>
    <t>13-11 Poloroid film</t>
  </si>
  <si>
    <t>24-04  Parking/Tolls/Gas</t>
  </si>
  <si>
    <t xml:space="preserve">  Production Van</t>
  </si>
  <si>
    <t xml:space="preserve">  Dressing rooms</t>
  </si>
  <si>
    <t xml:space="preserve">  Cube truck</t>
  </si>
  <si>
    <t>Breakfasts</t>
  </si>
  <si>
    <t>19-05 Purchases/Rentals</t>
  </si>
  <si>
    <t>Tape to tape w/color correct</t>
  </si>
  <si>
    <t>Telecine stock</t>
  </si>
  <si>
    <t>Telecine misc</t>
  </si>
  <si>
    <t>Contingency @ 0%</t>
  </si>
  <si>
    <t>Contingency @ 0 %</t>
  </si>
  <si>
    <t>23-04 Sound Pckge (TC DAT)</t>
  </si>
  <si>
    <t xml:space="preserve">23-05 Walkie Talkies </t>
  </si>
  <si>
    <t>23-09 Sound Stock (+DigiBeta)</t>
  </si>
  <si>
    <t>27-08 Telecine (35mm to DigiBeta)</t>
  </si>
  <si>
    <t>DigiBeta</t>
  </si>
  <si>
    <t>30-12 Dubs/Stock &amp; Transfers</t>
  </si>
  <si>
    <t xml:space="preserve">22-07 Camera Pckg Rental </t>
  </si>
  <si>
    <t>30-25 CGI visual effects</t>
  </si>
  <si>
    <t>Non linear</t>
  </si>
  <si>
    <t>Shoot:  1 Day</t>
  </si>
  <si>
    <t>Prep/Post</t>
  </si>
  <si>
    <t>05-02 Principals</t>
  </si>
  <si>
    <t>MUSIC VIDEO BUDGET</t>
  </si>
  <si>
    <t xml:space="preserve"> </t>
  </si>
  <si>
    <t>Fringe assumptions:</t>
  </si>
  <si>
    <t>MUSIC VIDEO</t>
  </si>
  <si>
    <t>Payroll Tax</t>
  </si>
  <si>
    <t>Shoot Days:</t>
  </si>
  <si>
    <t>WGA</t>
  </si>
  <si>
    <t>Location:</t>
  </si>
  <si>
    <t>Local</t>
  </si>
  <si>
    <t>DGA</t>
  </si>
  <si>
    <t>Unions:</t>
  </si>
  <si>
    <t>None</t>
  </si>
  <si>
    <t>SAG</t>
  </si>
  <si>
    <t>Production:</t>
  </si>
  <si>
    <t>AFTRA</t>
  </si>
  <si>
    <t>Off-Line:</t>
  </si>
  <si>
    <t>Agency Fees</t>
  </si>
  <si>
    <t>Finish:</t>
  </si>
  <si>
    <t>SUMMARY BUDGET</t>
  </si>
  <si>
    <t>02-00 Script</t>
  </si>
  <si>
    <t>03-00 Producers Unit</t>
  </si>
  <si>
    <t>04-00 Direction</t>
  </si>
  <si>
    <t>05-00 Cast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</si>
</sst>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#,##0\)"/>
    <numFmt numFmtId="165" formatCode="&quot;$&quot;#,##0_)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9" fontId="0" fillId="0" borderId="0" xfId="2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>
      <alignment horizontal="left"/>
    </xf>
    <xf numFmtId="40" fontId="0" fillId="0" borderId="0" xfId="15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64" fontId="1" fillId="0" borderId="0" xfId="16" applyNumberFormat="1" applyFont="1" applyAlignment="1">
      <alignment/>
    </xf>
    <xf numFmtId="3" fontId="1" fillId="0" borderId="0" xfId="16" applyNumberFormat="1" applyFont="1" applyAlignment="1">
      <alignment/>
    </xf>
    <xf numFmtId="3" fontId="0" fillId="0" borderId="0" xfId="16" applyNumberFormat="1" applyAlignment="1">
      <alignment/>
    </xf>
    <xf numFmtId="3" fontId="2" fillId="0" borderId="3" xfId="16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16" applyNumberFormat="1" applyFont="1" applyAlignment="1">
      <alignment/>
    </xf>
    <xf numFmtId="165" fontId="1" fillId="0" borderId="0" xfId="16" applyNumberFormat="1" applyFont="1" applyAlignment="1">
      <alignment horizontal="right"/>
    </xf>
    <xf numFmtId="3" fontId="2" fillId="0" borderId="0" xfId="16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4" xfId="16" applyNumberFormat="1" applyBorder="1" applyAlignment="1">
      <alignment/>
    </xf>
    <xf numFmtId="3" fontId="2" fillId="0" borderId="2" xfId="16" applyNumberFormat="1" applyFont="1" applyBorder="1" applyAlignment="1">
      <alignment/>
    </xf>
    <xf numFmtId="9" fontId="0" fillId="0" borderId="0" xfId="2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16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16" applyNumberFormat="1" applyAlignment="1">
      <alignment horizontal="left"/>
    </xf>
    <xf numFmtId="8" fontId="0" fillId="0" borderId="0" xfId="17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zoomScale="125" zoomScaleNormal="125" workbookViewId="0" topLeftCell="A217">
      <selection activeCell="F244" sqref="F244"/>
    </sheetView>
  </sheetViews>
  <sheetFormatPr defaultColWidth="11.00390625" defaultRowHeight="12.75"/>
  <cols>
    <col min="2" max="2" width="16.375" style="0" customWidth="1"/>
    <col min="3" max="3" width="6.875" style="0" customWidth="1"/>
    <col min="4" max="4" width="6.25390625" style="0" customWidth="1"/>
    <col min="5" max="5" width="2.625" style="0" customWidth="1"/>
    <col min="6" max="6" width="8.375" style="0" customWidth="1"/>
    <col min="7" max="7" width="9.125" style="0" customWidth="1"/>
    <col min="8" max="8" width="8.125" style="0" customWidth="1"/>
    <col min="9" max="9" width="10.875" style="0" customWidth="1"/>
    <col min="10" max="10" width="10.75390625" style="16" customWidth="1"/>
    <col min="17" max="17" width="10.875" style="0" customWidth="1"/>
  </cols>
  <sheetData>
    <row r="1" spans="1:10" s="32" customFormat="1" ht="18">
      <c r="A1" s="31" t="s">
        <v>179</v>
      </c>
      <c r="F1" s="33"/>
      <c r="G1" s="30"/>
      <c r="H1" s="30"/>
      <c r="I1" s="30"/>
      <c r="J1" s="30"/>
    </row>
    <row r="2" spans="1:9" ht="12.75">
      <c r="A2" t="s">
        <v>180</v>
      </c>
      <c r="F2" s="6"/>
      <c r="G2" s="16"/>
      <c r="H2" s="16"/>
      <c r="I2" s="16"/>
    </row>
    <row r="3" spans="8:9" ht="12.75">
      <c r="H3" s="16"/>
      <c r="I3" s="16"/>
    </row>
    <row r="4" spans="2:9" ht="12.75">
      <c r="B4" s="9"/>
      <c r="F4" s="6"/>
      <c r="G4" s="16"/>
      <c r="H4" s="16"/>
      <c r="I4" s="16"/>
    </row>
    <row r="5" spans="1:9" ht="12.75">
      <c r="A5" s="28" t="s">
        <v>181</v>
      </c>
      <c r="B5" s="29"/>
      <c r="F5" s="20" t="s">
        <v>182</v>
      </c>
      <c r="G5" s="15"/>
      <c r="H5" s="16"/>
      <c r="I5" s="16"/>
    </row>
    <row r="6" spans="1:9" ht="12.75">
      <c r="A6" t="s">
        <v>183</v>
      </c>
      <c r="B6" s="27">
        <f>0.23</f>
        <v>0.23</v>
      </c>
      <c r="F6" s="6" t="s">
        <v>184</v>
      </c>
      <c r="G6" s="16"/>
      <c r="H6" s="34">
        <v>2</v>
      </c>
      <c r="I6" s="16"/>
    </row>
    <row r="7" spans="1:9" ht="12.75">
      <c r="A7" t="s">
        <v>185</v>
      </c>
      <c r="B7" s="27">
        <f>12.5%</f>
        <v>0.125</v>
      </c>
      <c r="F7" s="6" t="s">
        <v>186</v>
      </c>
      <c r="G7" s="16"/>
      <c r="H7" s="34" t="s">
        <v>187</v>
      </c>
      <c r="I7" s="16"/>
    </row>
    <row r="8" spans="1:9" ht="12.75">
      <c r="A8" t="s">
        <v>188</v>
      </c>
      <c r="B8" s="27">
        <f>0.125</f>
        <v>0.125</v>
      </c>
      <c r="F8" s="6" t="s">
        <v>189</v>
      </c>
      <c r="G8" s="16"/>
      <c r="H8" s="16" t="s">
        <v>190</v>
      </c>
      <c r="I8" s="16"/>
    </row>
    <row r="9" spans="1:9" ht="12.75">
      <c r="A9" t="s">
        <v>191</v>
      </c>
      <c r="B9" s="27">
        <f>13.8%</f>
        <v>0.138</v>
      </c>
      <c r="F9" s="6" t="s">
        <v>192</v>
      </c>
      <c r="G9" s="16"/>
      <c r="H9" s="21" t="s">
        <v>34</v>
      </c>
      <c r="I9" s="16"/>
    </row>
    <row r="10" spans="1:9" ht="12.75">
      <c r="A10" t="s">
        <v>193</v>
      </c>
      <c r="B10" s="27">
        <f>12.1%</f>
        <v>0.121</v>
      </c>
      <c r="F10" s="6" t="s">
        <v>194</v>
      </c>
      <c r="G10" s="16"/>
      <c r="H10" s="21" t="s">
        <v>175</v>
      </c>
      <c r="I10" s="16"/>
    </row>
    <row r="11" spans="1:9" ht="12.75">
      <c r="A11" t="s">
        <v>195</v>
      </c>
      <c r="B11" s="27">
        <v>0.2</v>
      </c>
      <c r="F11" s="6" t="s">
        <v>196</v>
      </c>
      <c r="G11" s="16"/>
      <c r="H11" s="21" t="s">
        <v>175</v>
      </c>
      <c r="I11" s="16"/>
    </row>
    <row r="12" spans="2:9" ht="12.75">
      <c r="B12" s="27"/>
      <c r="F12" s="6"/>
      <c r="G12" s="16"/>
      <c r="H12" s="16"/>
      <c r="I12" s="16"/>
    </row>
    <row r="13" spans="1:9" ht="12.75">
      <c r="A13" s="18" t="s">
        <v>197</v>
      </c>
      <c r="B13" s="25"/>
      <c r="F13" s="6"/>
      <c r="G13" s="16"/>
      <c r="H13" s="16"/>
      <c r="I13" s="16"/>
    </row>
    <row r="14" spans="6:9" ht="12.75">
      <c r="F14" s="6"/>
      <c r="G14" s="16"/>
      <c r="H14" s="16"/>
      <c r="I14" s="16"/>
    </row>
    <row r="15" spans="1:9" ht="12.75">
      <c r="A15" s="1" t="s">
        <v>198</v>
      </c>
      <c r="B15" s="1"/>
      <c r="F15" s="6"/>
      <c r="G15" s="16"/>
      <c r="H15" s="16">
        <f>$I$53</f>
        <v>0</v>
      </c>
      <c r="I15" s="16"/>
    </row>
    <row r="16" spans="1:9" ht="12.75">
      <c r="A16" s="1" t="s">
        <v>199</v>
      </c>
      <c r="B16" s="1"/>
      <c r="F16" s="6"/>
      <c r="G16" s="16"/>
      <c r="H16" s="16">
        <f>$I$60</f>
        <v>10455</v>
      </c>
      <c r="I16" s="16"/>
    </row>
    <row r="17" spans="1:9" ht="12.75">
      <c r="A17" s="1" t="s">
        <v>200</v>
      </c>
      <c r="B17" s="1"/>
      <c r="F17" s="6"/>
      <c r="G17" s="16"/>
      <c r="H17" s="16">
        <f>$I$70</f>
        <v>27747.5</v>
      </c>
      <c r="I17" s="16"/>
    </row>
    <row r="18" spans="1:9" ht="12.75">
      <c r="A18" s="1" t="s">
        <v>201</v>
      </c>
      <c r="B18" s="1"/>
      <c r="F18" s="6"/>
      <c r="G18" s="16"/>
      <c r="H18" s="16">
        <f>$I$82</f>
        <v>3136</v>
      </c>
      <c r="I18" s="16"/>
    </row>
    <row r="19" spans="3:10" ht="12.75">
      <c r="C19" s="4" t="s">
        <v>13</v>
      </c>
      <c r="E19" s="4"/>
      <c r="F19" s="6"/>
      <c r="G19" s="16"/>
      <c r="H19" s="16"/>
      <c r="I19" s="15">
        <f>I281</f>
        <v>41338.5</v>
      </c>
      <c r="J19" s="15"/>
    </row>
    <row r="20" spans="6:9" ht="12.75">
      <c r="F20" s="6"/>
      <c r="G20" s="16"/>
      <c r="H20" s="16"/>
      <c r="I20" s="16"/>
    </row>
    <row r="21" spans="1:9" ht="12.75">
      <c r="A21" s="1" t="s">
        <v>14</v>
      </c>
      <c r="F21" s="6"/>
      <c r="G21" s="16"/>
      <c r="H21" s="16">
        <f>I109</f>
        <v>5453.4625</v>
      </c>
      <c r="I21" s="16"/>
    </row>
    <row r="22" spans="1:9" ht="12.75">
      <c r="A22" s="1" t="s">
        <v>15</v>
      </c>
      <c r="F22" s="6"/>
      <c r="G22" s="16"/>
      <c r="H22" s="16">
        <f>$I$115</f>
        <v>2800</v>
      </c>
      <c r="I22" s="16"/>
    </row>
    <row r="23" spans="1:9" ht="12.75">
      <c r="A23" s="1" t="s">
        <v>16</v>
      </c>
      <c r="F23" s="6"/>
      <c r="G23" s="16"/>
      <c r="H23" s="16">
        <f>$I$146</f>
        <v>9258.5</v>
      </c>
      <c r="I23" s="16"/>
    </row>
    <row r="24" spans="1:9" ht="12.75">
      <c r="A24" s="1" t="s">
        <v>17</v>
      </c>
      <c r="F24" s="6"/>
      <c r="G24" s="16"/>
      <c r="H24" s="16">
        <f>$I$155</f>
        <v>1799</v>
      </c>
      <c r="I24" s="16"/>
    </row>
    <row r="25" spans="1:9" ht="12.75">
      <c r="A25" s="1" t="s">
        <v>18</v>
      </c>
      <c r="F25" s="6"/>
      <c r="G25" s="16"/>
      <c r="H25" s="16">
        <f>$I$163</f>
        <v>3430</v>
      </c>
      <c r="I25" s="16"/>
    </row>
    <row r="26" spans="1:9" ht="12.75">
      <c r="A26" s="1" t="s">
        <v>19</v>
      </c>
      <c r="F26" s="6"/>
      <c r="G26" s="16"/>
      <c r="H26" s="16">
        <f>$I$170</f>
        <v>3105.75</v>
      </c>
      <c r="I26" s="16"/>
    </row>
    <row r="27" spans="1:9" ht="12.75">
      <c r="A27" s="1" t="s">
        <v>20</v>
      </c>
      <c r="F27" s="6"/>
      <c r="G27" s="16"/>
      <c r="H27" s="16">
        <f>$I$185</f>
        <v>6140.5</v>
      </c>
      <c r="I27" s="16"/>
    </row>
    <row r="28" spans="1:9" ht="12.75">
      <c r="A28" s="1" t="s">
        <v>21</v>
      </c>
      <c r="F28" s="6"/>
      <c r="G28" s="16"/>
      <c r="H28" s="16">
        <f>$I$200</f>
        <v>8646</v>
      </c>
      <c r="I28" s="16"/>
    </row>
    <row r="29" spans="1:9" ht="12.75">
      <c r="A29" s="1" t="s">
        <v>22</v>
      </c>
      <c r="F29" s="6"/>
      <c r="G29" s="16"/>
      <c r="H29" s="16">
        <f>$I$210</f>
        <v>2076</v>
      </c>
      <c r="I29" s="16"/>
    </row>
    <row r="30" spans="1:9" ht="12.75">
      <c r="A30" s="1" t="s">
        <v>23</v>
      </c>
      <c r="F30" s="6"/>
      <c r="G30" s="16"/>
      <c r="H30" s="16">
        <f>$I$218</f>
        <v>2225</v>
      </c>
      <c r="I30" s="16"/>
    </row>
    <row r="31" spans="1:9" ht="12.75">
      <c r="A31" s="1" t="s">
        <v>24</v>
      </c>
      <c r="F31" s="6"/>
      <c r="G31" s="16"/>
      <c r="H31" s="16">
        <f>$I$228</f>
        <v>10800</v>
      </c>
      <c r="I31" s="16"/>
    </row>
    <row r="32" spans="1:9" ht="12.75">
      <c r="A32" s="1" t="s">
        <v>110</v>
      </c>
      <c r="F32" s="6"/>
      <c r="G32" s="16"/>
      <c r="H32" s="16">
        <f>$I$239</f>
        <v>12213.5</v>
      </c>
      <c r="I32" s="16"/>
    </row>
    <row r="33" spans="4:10" ht="12.75">
      <c r="D33" s="1" t="s">
        <v>111</v>
      </c>
      <c r="E33" s="1"/>
      <c r="F33" s="6"/>
      <c r="G33" s="16"/>
      <c r="H33" s="16"/>
      <c r="I33" s="15">
        <f>SUM(I109:I239)</f>
        <v>78183.7125</v>
      </c>
      <c r="J33" s="15"/>
    </row>
    <row r="34" spans="1:9" ht="12.75">
      <c r="A34" s="1" t="s">
        <v>112</v>
      </c>
      <c r="F34" s="6"/>
      <c r="G34" s="16"/>
      <c r="H34" s="16">
        <f>$I$248</f>
        <v>29225</v>
      </c>
      <c r="I34" s="16"/>
    </row>
    <row r="35" spans="4:10" ht="12.75">
      <c r="D35" s="1" t="s">
        <v>113</v>
      </c>
      <c r="E35" s="1"/>
      <c r="F35" s="6"/>
      <c r="G35" s="16"/>
      <c r="H35" s="16"/>
      <c r="I35" s="15">
        <f>SUM(I248:I249)</f>
        <v>29225</v>
      </c>
      <c r="J35" s="15"/>
    </row>
    <row r="36" spans="1:9" ht="12.75">
      <c r="A36" s="1"/>
      <c r="F36" s="6"/>
      <c r="G36" s="16"/>
      <c r="H36" s="16"/>
      <c r="I36" s="16"/>
    </row>
    <row r="37" spans="1:9" ht="12.75">
      <c r="A37" s="1" t="s">
        <v>114</v>
      </c>
      <c r="F37" s="6"/>
      <c r="G37" s="16"/>
      <c r="H37" s="16">
        <f>$I$262</f>
        <v>3450</v>
      </c>
      <c r="I37" s="16"/>
    </row>
    <row r="38" spans="1:9" ht="12.75">
      <c r="A38" s="1" t="s">
        <v>115</v>
      </c>
      <c r="F38" s="6"/>
      <c r="G38" s="16"/>
      <c r="H38" s="16">
        <f>$I$272</f>
        <v>27207.16</v>
      </c>
      <c r="I38" s="16"/>
    </row>
    <row r="39" spans="4:10" ht="12.75">
      <c r="D39" s="1" t="s">
        <v>116</v>
      </c>
      <c r="E39" s="1"/>
      <c r="F39" s="6"/>
      <c r="G39" s="16"/>
      <c r="H39" s="16"/>
      <c r="I39" s="15">
        <f>SUM(I252:I272)</f>
        <v>30657.16</v>
      </c>
      <c r="J39" s="15"/>
    </row>
    <row r="40" spans="1:9" ht="12.75">
      <c r="A40" s="1" t="s">
        <v>117</v>
      </c>
      <c r="F40" s="6"/>
      <c r="G40" s="16"/>
      <c r="H40" s="16"/>
      <c r="I40" s="16"/>
    </row>
    <row r="41" spans="1:10" ht="13.5" customHeight="1">
      <c r="A41" s="1" t="s">
        <v>118</v>
      </c>
      <c r="B41" s="10"/>
      <c r="F41" s="6"/>
      <c r="G41" s="16"/>
      <c r="H41" s="16"/>
      <c r="I41" s="15">
        <f>I281</f>
        <v>41338.5</v>
      </c>
      <c r="J41" s="15"/>
    </row>
    <row r="42" spans="1:10" ht="12.75">
      <c r="A42" s="1" t="s">
        <v>119</v>
      </c>
      <c r="B42" s="1"/>
      <c r="F42" s="6"/>
      <c r="G42" s="16"/>
      <c r="H42" s="16"/>
      <c r="I42" s="15">
        <f>I283</f>
        <v>179404.3725</v>
      </c>
      <c r="J42" s="15"/>
    </row>
    <row r="43" spans="1:10" ht="12.75">
      <c r="A43" s="1" t="s">
        <v>166</v>
      </c>
      <c r="C43" s="5"/>
      <c r="F43" s="6"/>
      <c r="G43" s="16"/>
      <c r="H43" s="16"/>
      <c r="I43" s="15">
        <f>I275</f>
        <v>0</v>
      </c>
      <c r="J43" s="15"/>
    </row>
    <row r="44" spans="6:9" ht="12.75">
      <c r="F44" s="6"/>
      <c r="G44" s="16"/>
      <c r="H44" s="16"/>
      <c r="I44" s="16"/>
    </row>
    <row r="45" spans="2:10" ht="12.75">
      <c r="B45" s="1" t="s">
        <v>120</v>
      </c>
      <c r="F45" s="6"/>
      <c r="G45" s="16"/>
      <c r="H45" s="16"/>
      <c r="I45" s="14">
        <f>I277</f>
        <v>179404.3725</v>
      </c>
      <c r="J45" s="14"/>
    </row>
    <row r="46" spans="1:10" ht="12.75">
      <c r="A46" s="1"/>
      <c r="F46" s="6"/>
      <c r="G46" s="16"/>
      <c r="H46" s="16"/>
      <c r="I46" s="15"/>
      <c r="J46" s="15"/>
    </row>
    <row r="47" spans="1:9" ht="12.75">
      <c r="A47" s="11" t="s">
        <v>35</v>
      </c>
      <c r="B47" s="13"/>
      <c r="G47" s="16"/>
      <c r="I47" s="16"/>
    </row>
    <row r="48" spans="6:9" ht="12.75">
      <c r="F48" s="6"/>
      <c r="G48" s="16"/>
      <c r="H48" s="16"/>
      <c r="I48" s="16"/>
    </row>
    <row r="49" spans="3:9" ht="12.75">
      <c r="C49" s="2" t="s">
        <v>36</v>
      </c>
      <c r="D49" s="3" t="s">
        <v>37</v>
      </c>
      <c r="E49" s="3" t="s">
        <v>38</v>
      </c>
      <c r="F49" s="19" t="s">
        <v>39</v>
      </c>
      <c r="G49" s="26" t="s">
        <v>40</v>
      </c>
      <c r="H49" s="17" t="s">
        <v>41</v>
      </c>
      <c r="I49" s="16"/>
    </row>
    <row r="50" spans="6:9" ht="12.75">
      <c r="F50" s="20"/>
      <c r="G50" s="16"/>
      <c r="H50" s="15"/>
      <c r="I50" s="16"/>
    </row>
    <row r="51" spans="1:9" ht="12.75">
      <c r="A51" s="1" t="s">
        <v>198</v>
      </c>
      <c r="C51" t="s">
        <v>180</v>
      </c>
      <c r="D51" t="s">
        <v>180</v>
      </c>
      <c r="F51" s="6" t="s">
        <v>180</v>
      </c>
      <c r="G51" s="16"/>
      <c r="H51" s="16"/>
      <c r="I51" s="16"/>
    </row>
    <row r="52" spans="1:9" ht="12.75">
      <c r="A52" t="s">
        <v>42</v>
      </c>
      <c r="F52" s="6"/>
      <c r="G52" s="16">
        <f>C52*E52*F52</f>
        <v>0</v>
      </c>
      <c r="H52" s="16"/>
      <c r="I52" s="16"/>
    </row>
    <row r="53" spans="6:10" ht="12.75">
      <c r="F53" s="20" t="s">
        <v>43</v>
      </c>
      <c r="G53" s="16"/>
      <c r="H53" s="16"/>
      <c r="I53" s="15">
        <f>SUM(H52:H52)</f>
        <v>0</v>
      </c>
      <c r="J53" s="15"/>
    </row>
    <row r="54" spans="6:9" ht="12.75">
      <c r="F54" s="20"/>
      <c r="G54" s="16"/>
      <c r="H54" s="15"/>
      <c r="I54" s="16"/>
    </row>
    <row r="55" spans="1:9" ht="12.75">
      <c r="A55" s="1" t="s">
        <v>199</v>
      </c>
      <c r="F55" s="6"/>
      <c r="G55" s="16"/>
      <c r="H55" s="16"/>
      <c r="I55" s="16"/>
    </row>
    <row r="56" spans="1:9" ht="12.75">
      <c r="A56" t="s">
        <v>44</v>
      </c>
      <c r="I56" s="16"/>
    </row>
    <row r="57" spans="2:9" ht="12.75">
      <c r="B57" t="s">
        <v>177</v>
      </c>
      <c r="C57">
        <v>1</v>
      </c>
      <c r="D57" t="s">
        <v>45</v>
      </c>
      <c r="E57">
        <v>1</v>
      </c>
      <c r="F57" s="6">
        <v>7500</v>
      </c>
      <c r="G57" s="16">
        <f>C57*E57*F57</f>
        <v>7500</v>
      </c>
      <c r="H57" s="16">
        <f>G57</f>
        <v>7500</v>
      </c>
      <c r="I57" s="16"/>
    </row>
    <row r="58" spans="2:9" ht="12.75">
      <c r="B58" t="s">
        <v>176</v>
      </c>
      <c r="C58">
        <v>1</v>
      </c>
      <c r="D58" t="s">
        <v>45</v>
      </c>
      <c r="E58">
        <v>1</v>
      </c>
      <c r="F58" s="6">
        <v>1000</v>
      </c>
      <c r="G58" s="16">
        <f>C58*E58*F58</f>
        <v>1000</v>
      </c>
      <c r="H58" s="16">
        <f>G58</f>
        <v>1000</v>
      </c>
      <c r="I58" s="16"/>
    </row>
    <row r="59" spans="2:9" ht="12.75">
      <c r="B59" t="s">
        <v>46</v>
      </c>
      <c r="C59">
        <v>1</v>
      </c>
      <c r="D59" t="s">
        <v>45</v>
      </c>
      <c r="E59">
        <v>1</v>
      </c>
      <c r="F59" s="6">
        <f>SUM(H57+H58)</f>
        <v>8500</v>
      </c>
      <c r="G59" s="16">
        <f>F59*B6</f>
        <v>1955</v>
      </c>
      <c r="H59" s="16">
        <f>G59</f>
        <v>1955</v>
      </c>
      <c r="I59" s="16"/>
    </row>
    <row r="60" spans="6:10" ht="12.75">
      <c r="F60" s="20" t="s">
        <v>47</v>
      </c>
      <c r="G60" s="16"/>
      <c r="H60" s="16"/>
      <c r="I60" s="15">
        <f>SUM(H57:H59)</f>
        <v>10455</v>
      </c>
      <c r="J60" s="15"/>
    </row>
    <row r="61" spans="6:9" ht="12.75">
      <c r="F61" s="20"/>
      <c r="G61" s="16"/>
      <c r="H61" s="15"/>
      <c r="I61" s="16"/>
    </row>
    <row r="62" spans="1:9" ht="12.75">
      <c r="A62" s="1" t="s">
        <v>200</v>
      </c>
      <c r="F62" s="6"/>
      <c r="G62" s="16"/>
      <c r="H62" s="16"/>
      <c r="I62" s="16"/>
    </row>
    <row r="63" spans="1:9" ht="12.75">
      <c r="A63" t="s">
        <v>48</v>
      </c>
      <c r="I63" s="16"/>
    </row>
    <row r="64" spans="2:9" ht="12.75">
      <c r="B64" t="s">
        <v>177</v>
      </c>
      <c r="C64">
        <v>1</v>
      </c>
      <c r="D64" t="s">
        <v>45</v>
      </c>
      <c r="E64">
        <v>1</v>
      </c>
      <c r="F64" s="6">
        <v>15000</v>
      </c>
      <c r="G64" s="16">
        <f>C64*E64*F64</f>
        <v>15000</v>
      </c>
      <c r="H64" s="16">
        <f>G64</f>
        <v>15000</v>
      </c>
      <c r="I64" s="16"/>
    </row>
    <row r="65" spans="2:9" ht="12.75">
      <c r="B65" t="s">
        <v>176</v>
      </c>
      <c r="C65">
        <v>1</v>
      </c>
      <c r="D65" t="s">
        <v>45</v>
      </c>
      <c r="E65">
        <v>1</v>
      </c>
      <c r="F65" s="6">
        <v>4500</v>
      </c>
      <c r="G65" s="16">
        <f>C65*E65*F65</f>
        <v>4500</v>
      </c>
      <c r="H65" s="6">
        <f>G65</f>
        <v>4500</v>
      </c>
      <c r="I65" s="16"/>
    </row>
    <row r="66" spans="2:9" ht="12.75">
      <c r="B66" t="s">
        <v>46</v>
      </c>
      <c r="C66">
        <v>1</v>
      </c>
      <c r="D66" t="s">
        <v>45</v>
      </c>
      <c r="E66">
        <v>1</v>
      </c>
      <c r="F66" s="6">
        <f>SUM(H64+H65)</f>
        <v>19500</v>
      </c>
      <c r="G66" s="16">
        <f>F66*B6</f>
        <v>4485</v>
      </c>
      <c r="H66" s="16">
        <f>G66</f>
        <v>4485</v>
      </c>
      <c r="I66" s="16"/>
    </row>
    <row r="67" spans="2:9" ht="12.75">
      <c r="B67" t="s">
        <v>188</v>
      </c>
      <c r="C67">
        <v>1</v>
      </c>
      <c r="D67" t="s">
        <v>45</v>
      </c>
      <c r="E67">
        <v>1</v>
      </c>
      <c r="F67" s="6">
        <f>F66*B8</f>
        <v>2437.5</v>
      </c>
      <c r="G67" s="16"/>
      <c r="H67" s="16">
        <f>F67</f>
        <v>2437.5</v>
      </c>
      <c r="I67" s="16"/>
    </row>
    <row r="68" spans="1:9" ht="12.75">
      <c r="A68" t="s">
        <v>153</v>
      </c>
      <c r="C68">
        <v>1</v>
      </c>
      <c r="D68" t="s">
        <v>45</v>
      </c>
      <c r="E68">
        <v>1</v>
      </c>
      <c r="F68" s="6">
        <v>1125</v>
      </c>
      <c r="G68" s="16"/>
      <c r="H68" s="16">
        <v>1125</v>
      </c>
      <c r="I68" s="16"/>
    </row>
    <row r="69" spans="1:9" ht="12.75">
      <c r="A69" t="s">
        <v>154</v>
      </c>
      <c r="C69">
        <v>1</v>
      </c>
      <c r="D69" t="s">
        <v>45</v>
      </c>
      <c r="E69">
        <v>1</v>
      </c>
      <c r="F69" s="6">
        <v>200</v>
      </c>
      <c r="G69" s="16"/>
      <c r="H69" s="16">
        <v>200</v>
      </c>
      <c r="I69" s="16"/>
    </row>
    <row r="70" spans="6:10" ht="12.75">
      <c r="F70" s="20" t="s">
        <v>49</v>
      </c>
      <c r="G70" s="16"/>
      <c r="H70" s="16"/>
      <c r="I70" s="15">
        <f>SUM(H64:H69)</f>
        <v>27747.5</v>
      </c>
      <c r="J70" s="15"/>
    </row>
    <row r="71" spans="6:9" ht="12.75">
      <c r="F71" s="6"/>
      <c r="G71" s="16"/>
      <c r="H71" s="6"/>
      <c r="I71" s="16"/>
    </row>
    <row r="72" spans="6:9" ht="12.75">
      <c r="F72" s="20"/>
      <c r="G72" s="16"/>
      <c r="H72" s="15"/>
      <c r="I72" s="16"/>
    </row>
    <row r="73" spans="1:9" ht="12.75">
      <c r="A73" s="1" t="s">
        <v>201</v>
      </c>
      <c r="F73" s="6"/>
      <c r="G73" s="16"/>
      <c r="H73" s="16"/>
      <c r="I73" s="16"/>
    </row>
    <row r="74" spans="1:9" ht="12.75">
      <c r="A74" t="s">
        <v>50</v>
      </c>
      <c r="F74" s="6"/>
      <c r="G74" s="16">
        <f>C74*E74*F74</f>
        <v>0</v>
      </c>
      <c r="H74" s="16">
        <f>G74</f>
        <v>0</v>
      </c>
      <c r="I74" s="16"/>
    </row>
    <row r="75" spans="1:9" ht="12.75">
      <c r="A75" t="s">
        <v>178</v>
      </c>
      <c r="C75">
        <v>2</v>
      </c>
      <c r="D75" t="s">
        <v>55</v>
      </c>
      <c r="E75">
        <v>1</v>
      </c>
      <c r="F75" s="6">
        <v>500</v>
      </c>
      <c r="G75" s="16">
        <f>C75*E75*F75</f>
        <v>1000</v>
      </c>
      <c r="H75" s="16"/>
      <c r="I75" s="16"/>
    </row>
    <row r="76" spans="3:9" ht="12.75">
      <c r="C76">
        <v>1</v>
      </c>
      <c r="D76" t="s">
        <v>55</v>
      </c>
      <c r="E76">
        <v>1</v>
      </c>
      <c r="F76" s="6">
        <v>250</v>
      </c>
      <c r="G76" s="16">
        <f>C76*E76*F76</f>
        <v>250</v>
      </c>
      <c r="H76" s="16"/>
      <c r="I76" s="16"/>
    </row>
    <row r="77" spans="3:9" ht="12.75">
      <c r="C77">
        <v>1</v>
      </c>
      <c r="D77" t="s">
        <v>55</v>
      </c>
      <c r="E77">
        <v>1</v>
      </c>
      <c r="F77" s="6">
        <v>250</v>
      </c>
      <c r="G77" s="16">
        <f>C77*E77*F77</f>
        <v>250</v>
      </c>
      <c r="H77" s="16"/>
      <c r="I77" s="16"/>
    </row>
    <row r="78" spans="3:9" ht="12.75">
      <c r="C78">
        <v>1</v>
      </c>
      <c r="D78" t="s">
        <v>58</v>
      </c>
      <c r="E78">
        <v>2</v>
      </c>
      <c r="F78" s="6">
        <v>250</v>
      </c>
      <c r="G78" s="16">
        <f>C78*E78*F78</f>
        <v>500</v>
      </c>
      <c r="H78" s="16">
        <f>SUM(G75:G78)</f>
        <v>2000</v>
      </c>
      <c r="I78" s="16"/>
    </row>
    <row r="79" spans="2:9" ht="12.75">
      <c r="B79" t="s">
        <v>46</v>
      </c>
      <c r="C79">
        <v>1</v>
      </c>
      <c r="D79" t="s">
        <v>45</v>
      </c>
      <c r="E79">
        <v>1</v>
      </c>
      <c r="F79" s="6">
        <f>H78*B6</f>
        <v>460</v>
      </c>
      <c r="G79" s="16"/>
      <c r="H79" s="16">
        <f>F79</f>
        <v>460</v>
      </c>
      <c r="I79" s="16"/>
    </row>
    <row r="80" spans="2:9" ht="12.75">
      <c r="B80" t="s">
        <v>84</v>
      </c>
      <c r="C80">
        <v>1</v>
      </c>
      <c r="D80" t="s">
        <v>45</v>
      </c>
      <c r="E80">
        <v>1</v>
      </c>
      <c r="F80" s="6">
        <f>H78*B11</f>
        <v>400</v>
      </c>
      <c r="G80" s="16"/>
      <c r="H80" s="16">
        <f>F80</f>
        <v>400</v>
      </c>
      <c r="I80" s="16"/>
    </row>
    <row r="81" spans="2:9" ht="12.75">
      <c r="B81" t="s">
        <v>191</v>
      </c>
      <c r="C81">
        <v>1</v>
      </c>
      <c r="D81" t="s">
        <v>45</v>
      </c>
      <c r="E81">
        <v>1</v>
      </c>
      <c r="F81" s="6">
        <f>H78*B9</f>
        <v>276</v>
      </c>
      <c r="G81" s="16"/>
      <c r="H81" s="16">
        <f>F81</f>
        <v>276</v>
      </c>
      <c r="I81" s="16"/>
    </row>
    <row r="82" spans="6:10" ht="12.75">
      <c r="F82" s="20" t="s">
        <v>51</v>
      </c>
      <c r="G82" s="16"/>
      <c r="H82" s="16"/>
      <c r="I82" s="15">
        <f>SUM(H74:H81)</f>
        <v>3136</v>
      </c>
      <c r="J82" s="15"/>
    </row>
    <row r="83" spans="6:9" ht="12.75">
      <c r="F83" s="20"/>
      <c r="G83" s="16"/>
      <c r="H83" s="15"/>
      <c r="I83" s="16"/>
    </row>
    <row r="84" spans="6:9" ht="12.75">
      <c r="F84" s="6"/>
      <c r="G84" s="16"/>
      <c r="H84" s="16"/>
      <c r="I84" s="16"/>
    </row>
    <row r="85" spans="6:10" s="1" customFormat="1" ht="12.75">
      <c r="F85" s="20"/>
      <c r="G85" s="16"/>
      <c r="H85" s="16"/>
      <c r="I85" s="15"/>
      <c r="J85" s="15"/>
    </row>
    <row r="86" spans="1:10" s="1" customFormat="1" ht="12.75">
      <c r="A86" s="11" t="s">
        <v>52</v>
      </c>
      <c r="B86" s="12"/>
      <c r="F86" s="20"/>
      <c r="G86" s="16"/>
      <c r="H86" s="15"/>
      <c r="I86" s="15"/>
      <c r="J86" s="15"/>
    </row>
    <row r="87" spans="6:9" ht="12.75">
      <c r="F87" s="6"/>
      <c r="G87" s="16"/>
      <c r="H87" s="16"/>
      <c r="I87" s="16"/>
    </row>
    <row r="88" spans="1:9" ht="12.75">
      <c r="A88" s="1" t="s">
        <v>14</v>
      </c>
      <c r="F88" s="6"/>
      <c r="G88" s="16"/>
      <c r="H88" s="16"/>
      <c r="I88" s="16"/>
    </row>
    <row r="89" spans="1:9" ht="12.75">
      <c r="A89" t="s">
        <v>53</v>
      </c>
      <c r="F89" s="6"/>
      <c r="G89" s="16"/>
      <c r="H89" s="16"/>
      <c r="I89" s="16"/>
    </row>
    <row r="90" spans="2:9" ht="12.75">
      <c r="B90" t="s">
        <v>54</v>
      </c>
      <c r="C90">
        <v>5</v>
      </c>
      <c r="D90" t="s">
        <v>55</v>
      </c>
      <c r="E90">
        <v>1</v>
      </c>
      <c r="F90" s="6">
        <v>250</v>
      </c>
      <c r="G90" s="16">
        <f>C90*E90*F90</f>
        <v>1250</v>
      </c>
      <c r="H90" s="16"/>
      <c r="I90" s="16"/>
    </row>
    <row r="91" spans="2:9" ht="12.75">
      <c r="B91" t="s">
        <v>56</v>
      </c>
      <c r="C91">
        <v>1</v>
      </c>
      <c r="D91" t="s">
        <v>58</v>
      </c>
      <c r="E91">
        <v>1</v>
      </c>
      <c r="F91" s="6">
        <v>250</v>
      </c>
      <c r="G91" s="16">
        <f>C91*E91*F91</f>
        <v>250</v>
      </c>
      <c r="H91" s="16"/>
      <c r="I91" s="16"/>
    </row>
    <row r="92" spans="2:9" ht="12.75">
      <c r="B92" t="s">
        <v>57</v>
      </c>
      <c r="C92">
        <v>2</v>
      </c>
      <c r="D92" t="s">
        <v>58</v>
      </c>
      <c r="E92">
        <v>1</v>
      </c>
      <c r="F92" s="6">
        <v>250</v>
      </c>
      <c r="G92" s="16">
        <f>C92*E92*F92</f>
        <v>500</v>
      </c>
      <c r="I92" s="16"/>
    </row>
    <row r="93" spans="2:9" ht="12.75">
      <c r="B93" t="s">
        <v>46</v>
      </c>
      <c r="C93">
        <v>1</v>
      </c>
      <c r="D93" t="s">
        <v>45</v>
      </c>
      <c r="E93">
        <v>1</v>
      </c>
      <c r="F93" s="6">
        <f>SUM(G90+G91+G92)*B6</f>
        <v>460</v>
      </c>
      <c r="G93" s="16">
        <f>F93</f>
        <v>460</v>
      </c>
      <c r="H93" s="16">
        <f>SUM(G90+G93)</f>
        <v>1710</v>
      </c>
      <c r="I93" s="16"/>
    </row>
    <row r="94" spans="6:9" ht="12.75">
      <c r="F94" s="6"/>
      <c r="G94" s="16"/>
      <c r="H94" s="16"/>
      <c r="I94" s="16"/>
    </row>
    <row r="95" spans="1:9" ht="12.75">
      <c r="A95" s="36" t="s">
        <v>85</v>
      </c>
      <c r="F95" s="6"/>
      <c r="G95" s="16"/>
      <c r="H95" s="16"/>
      <c r="I95" s="16"/>
    </row>
    <row r="96" spans="2:9" ht="12.75">
      <c r="B96" t="s">
        <v>54</v>
      </c>
      <c r="C96">
        <v>1</v>
      </c>
      <c r="D96" t="s">
        <v>58</v>
      </c>
      <c r="E96">
        <v>1</v>
      </c>
      <c r="F96" s="6">
        <v>500</v>
      </c>
      <c r="G96" s="16">
        <f>C96*E96*F96</f>
        <v>500</v>
      </c>
      <c r="H96" s="16"/>
      <c r="I96" s="16"/>
    </row>
    <row r="97" spans="2:9" ht="12.75">
      <c r="B97" t="s">
        <v>86</v>
      </c>
      <c r="C97">
        <v>1</v>
      </c>
      <c r="D97" t="s">
        <v>58</v>
      </c>
      <c r="E97">
        <v>1</v>
      </c>
      <c r="F97" s="6">
        <v>500</v>
      </c>
      <c r="G97" s="16">
        <f>C97*E97*F97</f>
        <v>500</v>
      </c>
      <c r="H97" s="16"/>
      <c r="I97" s="16"/>
    </row>
    <row r="98" spans="2:9" ht="12.75">
      <c r="B98" t="s">
        <v>57</v>
      </c>
      <c r="C98">
        <v>1</v>
      </c>
      <c r="D98" t="s">
        <v>58</v>
      </c>
      <c r="E98">
        <v>1</v>
      </c>
      <c r="F98" s="6">
        <v>500</v>
      </c>
      <c r="G98" s="16">
        <f>C98*E98*F98</f>
        <v>500</v>
      </c>
      <c r="I98" s="16"/>
    </row>
    <row r="99" spans="2:9" ht="12.75">
      <c r="B99" t="s">
        <v>46</v>
      </c>
      <c r="C99">
        <v>1</v>
      </c>
      <c r="D99" t="s">
        <v>45</v>
      </c>
      <c r="E99">
        <v>1</v>
      </c>
      <c r="F99" s="6">
        <f>SUM(G96+G97+G98)*B6</f>
        <v>345</v>
      </c>
      <c r="G99" s="16">
        <f>F99</f>
        <v>345</v>
      </c>
      <c r="H99" s="16"/>
      <c r="I99" s="16"/>
    </row>
    <row r="100" spans="2:9" ht="12.75">
      <c r="B100" t="s">
        <v>188</v>
      </c>
      <c r="C100">
        <v>1</v>
      </c>
      <c r="D100" t="s">
        <v>45</v>
      </c>
      <c r="E100">
        <v>1</v>
      </c>
      <c r="F100" s="6">
        <f>SUM(G96+G97+G98)*B8</f>
        <v>187.5</v>
      </c>
      <c r="G100" s="16">
        <f>F100</f>
        <v>187.5</v>
      </c>
      <c r="H100" s="16">
        <f>SUM(G96:G100)</f>
        <v>2032.5</v>
      </c>
      <c r="I100" s="16"/>
    </row>
    <row r="101" spans="6:9" ht="12.75">
      <c r="F101" s="6"/>
      <c r="G101" s="16"/>
      <c r="H101" s="16"/>
      <c r="I101" s="16"/>
    </row>
    <row r="102" spans="6:9" ht="12.75">
      <c r="F102" s="6"/>
      <c r="G102" s="16"/>
      <c r="H102" s="16"/>
      <c r="I102" s="16"/>
    </row>
    <row r="103" spans="1:9" ht="12.75">
      <c r="A103" s="36" t="s">
        <v>59</v>
      </c>
      <c r="F103" s="6"/>
      <c r="G103" s="16"/>
      <c r="H103" s="16"/>
      <c r="I103" s="16"/>
    </row>
    <row r="104" spans="2:9" ht="12.75">
      <c r="B104" t="s">
        <v>87</v>
      </c>
      <c r="C104">
        <v>5</v>
      </c>
      <c r="D104" t="s">
        <v>55</v>
      </c>
      <c r="E104">
        <v>1</v>
      </c>
      <c r="F104" s="6">
        <v>125</v>
      </c>
      <c r="G104" s="16">
        <f>C104*E104*F104</f>
        <v>625</v>
      </c>
      <c r="H104" s="16"/>
      <c r="I104" s="16"/>
    </row>
    <row r="105" spans="2:9" ht="12.75">
      <c r="B105" t="s">
        <v>88</v>
      </c>
      <c r="C105">
        <v>2</v>
      </c>
      <c r="D105" t="s">
        <v>55</v>
      </c>
      <c r="E105">
        <v>1</v>
      </c>
      <c r="F105" s="6">
        <v>125</v>
      </c>
      <c r="G105" s="16">
        <f>C105*E105*F105</f>
        <v>250</v>
      </c>
      <c r="H105" s="16"/>
      <c r="I105" s="16"/>
    </row>
    <row r="106" spans="2:9" ht="12.75">
      <c r="B106" t="s">
        <v>56</v>
      </c>
      <c r="C106">
        <v>1</v>
      </c>
      <c r="D106" t="s">
        <v>58</v>
      </c>
      <c r="E106">
        <v>2</v>
      </c>
      <c r="F106" s="6">
        <v>125</v>
      </c>
      <c r="G106" s="16">
        <f>C106*E106*F106</f>
        <v>250</v>
      </c>
      <c r="H106" s="16"/>
      <c r="I106" s="16"/>
    </row>
    <row r="107" spans="2:9" ht="12.75">
      <c r="B107" t="s">
        <v>57</v>
      </c>
      <c r="C107">
        <v>2</v>
      </c>
      <c r="D107" t="s">
        <v>55</v>
      </c>
      <c r="E107">
        <v>2</v>
      </c>
      <c r="F107" s="6">
        <v>125</v>
      </c>
      <c r="G107" s="16">
        <f>C107*E107*F107</f>
        <v>500</v>
      </c>
      <c r="I107" s="16"/>
    </row>
    <row r="108" spans="2:9" ht="12.75">
      <c r="B108" t="s">
        <v>46</v>
      </c>
      <c r="C108">
        <v>1</v>
      </c>
      <c r="D108" t="s">
        <v>45</v>
      </c>
      <c r="E108">
        <v>1</v>
      </c>
      <c r="F108" s="6">
        <f>B6*SUM(G104:G107)</f>
        <v>373.75</v>
      </c>
      <c r="G108" s="16">
        <f>F108*B6</f>
        <v>85.9625</v>
      </c>
      <c r="H108" s="16">
        <f>SUM(G104:G108)</f>
        <v>1710.9625</v>
      </c>
      <c r="I108" s="16"/>
    </row>
    <row r="109" spans="6:10" ht="12.75">
      <c r="F109" s="20" t="s">
        <v>60</v>
      </c>
      <c r="G109" s="16"/>
      <c r="H109" s="16"/>
      <c r="I109" s="15">
        <f>SUM(H89:H108)</f>
        <v>5453.4625</v>
      </c>
      <c r="J109" s="15"/>
    </row>
    <row r="110" spans="1:10" ht="12.75">
      <c r="A110" s="37"/>
      <c r="F110" s="20"/>
      <c r="G110" s="16"/>
      <c r="H110" s="16"/>
      <c r="I110" s="15"/>
      <c r="J110" s="15"/>
    </row>
    <row r="111" spans="1:9" ht="12.75">
      <c r="A111" s="1" t="s">
        <v>61</v>
      </c>
      <c r="F111" s="6"/>
      <c r="G111" s="16"/>
      <c r="H111" s="16"/>
      <c r="I111" s="16"/>
    </row>
    <row r="112" spans="1:9" ht="12.75">
      <c r="A112" t="s">
        <v>62</v>
      </c>
      <c r="C112">
        <v>40</v>
      </c>
      <c r="D112" t="s">
        <v>63</v>
      </c>
      <c r="E112">
        <v>1</v>
      </c>
      <c r="F112" s="6">
        <v>50</v>
      </c>
      <c r="G112" s="16">
        <f>C112*E112*F112</f>
        <v>2000</v>
      </c>
      <c r="H112" s="16">
        <f>G112</f>
        <v>2000</v>
      </c>
      <c r="I112" s="16"/>
    </row>
    <row r="113" spans="2:9" ht="12.75">
      <c r="B113" t="s">
        <v>46</v>
      </c>
      <c r="C113">
        <v>1</v>
      </c>
      <c r="D113" t="s">
        <v>45</v>
      </c>
      <c r="E113">
        <v>1</v>
      </c>
      <c r="F113" s="6">
        <f>SUM(H112:H112)</f>
        <v>2000</v>
      </c>
      <c r="G113" s="16">
        <f>F113*B11</f>
        <v>400</v>
      </c>
      <c r="H113" s="16">
        <f>G113</f>
        <v>400</v>
      </c>
      <c r="I113" s="16"/>
    </row>
    <row r="114" spans="2:9" ht="12.75">
      <c r="B114" t="s">
        <v>82</v>
      </c>
      <c r="C114">
        <v>1</v>
      </c>
      <c r="D114" t="s">
        <v>45</v>
      </c>
      <c r="E114">
        <v>1</v>
      </c>
      <c r="F114" s="6">
        <f>H112*B11</f>
        <v>400</v>
      </c>
      <c r="G114" s="16"/>
      <c r="H114" s="16">
        <f>F114</f>
        <v>400</v>
      </c>
      <c r="I114" s="16"/>
    </row>
    <row r="115" spans="6:10" ht="12.75">
      <c r="F115" s="20" t="s">
        <v>64</v>
      </c>
      <c r="G115" s="16"/>
      <c r="H115" s="16"/>
      <c r="I115" s="15">
        <f>SUM(H112:H114)</f>
        <v>2800</v>
      </c>
      <c r="J115" s="15"/>
    </row>
    <row r="116" spans="6:10" ht="12.75">
      <c r="F116" s="20"/>
      <c r="G116" s="16"/>
      <c r="H116" s="16"/>
      <c r="I116" s="15"/>
      <c r="J116" s="15"/>
    </row>
    <row r="117" spans="1:10" ht="12.75">
      <c r="A117" s="1" t="s">
        <v>141</v>
      </c>
      <c r="F117" s="20"/>
      <c r="G117" s="16"/>
      <c r="H117" s="16"/>
      <c r="I117" s="15"/>
      <c r="J117" s="15"/>
    </row>
    <row r="118" spans="1:10" ht="12.75">
      <c r="A118" t="s">
        <v>142</v>
      </c>
      <c r="F118" s="20"/>
      <c r="G118" s="16"/>
      <c r="H118" s="16"/>
      <c r="I118" s="15"/>
      <c r="J118" s="15"/>
    </row>
    <row r="119" spans="2:10" ht="12.75">
      <c r="B119" t="s">
        <v>91</v>
      </c>
      <c r="C119">
        <v>2</v>
      </c>
      <c r="D119" t="s">
        <v>55</v>
      </c>
      <c r="E119">
        <v>1</v>
      </c>
      <c r="F119" s="6">
        <v>300</v>
      </c>
      <c r="G119" s="16">
        <f>C119*E119*F119</f>
        <v>600</v>
      </c>
      <c r="H119" s="16">
        <f>G119</f>
        <v>600</v>
      </c>
      <c r="I119" s="15"/>
      <c r="J119" s="15"/>
    </row>
    <row r="120" spans="2:10" ht="12.75">
      <c r="B120" t="s">
        <v>92</v>
      </c>
      <c r="C120">
        <v>2</v>
      </c>
      <c r="D120" t="s">
        <v>55</v>
      </c>
      <c r="E120">
        <v>1</v>
      </c>
      <c r="F120" s="6">
        <v>300</v>
      </c>
      <c r="G120" s="16">
        <f>C120*E120*F120</f>
        <v>600</v>
      </c>
      <c r="H120" s="16">
        <f>G120</f>
        <v>600</v>
      </c>
      <c r="I120" s="15"/>
      <c r="J120" s="15"/>
    </row>
    <row r="121" spans="1:10" ht="12.75">
      <c r="A121" t="s">
        <v>143</v>
      </c>
      <c r="F121" s="20"/>
      <c r="G121" s="16"/>
      <c r="H121" s="16"/>
      <c r="I121" s="15"/>
      <c r="J121" s="15"/>
    </row>
    <row r="122" spans="2:10" ht="12.75">
      <c r="B122" t="s">
        <v>91</v>
      </c>
      <c r="C122">
        <v>2</v>
      </c>
      <c r="D122" t="s">
        <v>55</v>
      </c>
      <c r="E122">
        <v>1</v>
      </c>
      <c r="F122" s="6">
        <v>300</v>
      </c>
      <c r="G122" s="16">
        <f aca="true" t="shared" si="0" ref="G122:G127">C122*E122*F122</f>
        <v>600</v>
      </c>
      <c r="H122" s="16">
        <f aca="true" t="shared" si="1" ref="H122:H127">G122</f>
        <v>600</v>
      </c>
      <c r="I122" s="15"/>
      <c r="J122" s="15"/>
    </row>
    <row r="123" spans="2:10" ht="12.75">
      <c r="B123" t="s">
        <v>92</v>
      </c>
      <c r="C123">
        <v>2</v>
      </c>
      <c r="D123" t="s">
        <v>55</v>
      </c>
      <c r="E123">
        <v>1</v>
      </c>
      <c r="F123" s="6">
        <v>200</v>
      </c>
      <c r="G123" s="16">
        <f t="shared" si="0"/>
        <v>400</v>
      </c>
      <c r="H123" s="16">
        <f t="shared" si="1"/>
        <v>400</v>
      </c>
      <c r="I123" s="15"/>
      <c r="J123" s="15"/>
    </row>
    <row r="124" spans="1:10" ht="12.75">
      <c r="A124" t="s">
        <v>145</v>
      </c>
      <c r="B124" t="s">
        <v>91</v>
      </c>
      <c r="C124">
        <v>3</v>
      </c>
      <c r="D124" t="s">
        <v>55</v>
      </c>
      <c r="E124">
        <v>1</v>
      </c>
      <c r="F124" s="6">
        <v>400</v>
      </c>
      <c r="G124" s="16">
        <f t="shared" si="0"/>
        <v>1200</v>
      </c>
      <c r="H124" s="16">
        <f t="shared" si="1"/>
        <v>1200</v>
      </c>
      <c r="I124" s="15"/>
      <c r="J124" s="15"/>
    </row>
    <row r="125" spans="2:10" ht="12.75">
      <c r="B125" t="s">
        <v>92</v>
      </c>
      <c r="C125">
        <v>2</v>
      </c>
      <c r="D125" t="s">
        <v>55</v>
      </c>
      <c r="E125">
        <v>1</v>
      </c>
      <c r="F125" s="6">
        <v>400</v>
      </c>
      <c r="G125" s="16">
        <f t="shared" si="0"/>
        <v>800</v>
      </c>
      <c r="H125" s="16">
        <f t="shared" si="1"/>
        <v>800</v>
      </c>
      <c r="I125" s="15"/>
      <c r="J125" s="15"/>
    </row>
    <row r="126" spans="1:10" ht="12.75">
      <c r="A126" t="s">
        <v>144</v>
      </c>
      <c r="C126">
        <v>1</v>
      </c>
      <c r="D126" t="s">
        <v>45</v>
      </c>
      <c r="E126">
        <v>1</v>
      </c>
      <c r="F126" s="6">
        <v>4000</v>
      </c>
      <c r="G126" s="16">
        <f t="shared" si="0"/>
        <v>4000</v>
      </c>
      <c r="H126" s="16">
        <f t="shared" si="1"/>
        <v>4000</v>
      </c>
      <c r="I126" s="15"/>
      <c r="J126" s="15"/>
    </row>
    <row r="127" spans="1:10" ht="12.75">
      <c r="A127" t="s">
        <v>155</v>
      </c>
      <c r="C127">
        <v>1</v>
      </c>
      <c r="D127" t="s">
        <v>45</v>
      </c>
      <c r="E127">
        <v>1</v>
      </c>
      <c r="F127" s="6">
        <v>150</v>
      </c>
      <c r="G127" s="16">
        <f t="shared" si="0"/>
        <v>150</v>
      </c>
      <c r="H127" s="16">
        <f t="shared" si="1"/>
        <v>150</v>
      </c>
      <c r="I127" s="15"/>
      <c r="J127" s="15"/>
    </row>
    <row r="128" spans="2:10" ht="12.75">
      <c r="B128" t="s">
        <v>46</v>
      </c>
      <c r="C128">
        <v>1</v>
      </c>
      <c r="D128" t="s">
        <v>45</v>
      </c>
      <c r="E128">
        <v>1</v>
      </c>
      <c r="F128" s="6">
        <f>B6*SUM(G118:G126)</f>
        <v>1886</v>
      </c>
      <c r="G128" s="16">
        <f>F128*B26</f>
        <v>0</v>
      </c>
      <c r="H128" s="16">
        <f>F128</f>
        <v>1886</v>
      </c>
      <c r="I128" s="15">
        <f>SUM(H119:H128)</f>
        <v>10236</v>
      </c>
      <c r="J128" s="15"/>
    </row>
    <row r="129" spans="6:10" ht="12.75">
      <c r="F129" s="6"/>
      <c r="G129" s="16"/>
      <c r="H129" s="16"/>
      <c r="I129" s="15"/>
      <c r="J129" s="15"/>
    </row>
    <row r="130" spans="6:10" ht="12.75">
      <c r="F130" s="6"/>
      <c r="G130" s="16"/>
      <c r="H130" s="16"/>
      <c r="I130" s="15"/>
      <c r="J130" s="15"/>
    </row>
    <row r="131" spans="1:9" ht="12.75">
      <c r="A131" s="1" t="s">
        <v>16</v>
      </c>
      <c r="F131" s="6"/>
      <c r="G131" s="16"/>
      <c r="H131" s="16" t="s">
        <v>180</v>
      </c>
      <c r="I131" s="16"/>
    </row>
    <row r="132" spans="1:9" ht="12.75">
      <c r="A132" t="s">
        <v>65</v>
      </c>
      <c r="I132" s="16"/>
    </row>
    <row r="133" spans="2:9" ht="12.75">
      <c r="B133" t="s">
        <v>91</v>
      </c>
      <c r="C133">
        <v>1</v>
      </c>
      <c r="D133" t="s">
        <v>58</v>
      </c>
      <c r="E133">
        <v>1</v>
      </c>
      <c r="F133" s="6">
        <v>500</v>
      </c>
      <c r="G133" s="16">
        <f>C133*E133*F133</f>
        <v>500</v>
      </c>
      <c r="H133" s="16">
        <f>G133</f>
        <v>500</v>
      </c>
      <c r="I133" s="16"/>
    </row>
    <row r="134" spans="2:9" ht="12.75">
      <c r="B134" t="s">
        <v>92</v>
      </c>
      <c r="C134">
        <v>2</v>
      </c>
      <c r="D134" t="s">
        <v>55</v>
      </c>
      <c r="E134">
        <v>1</v>
      </c>
      <c r="F134" s="6">
        <v>500</v>
      </c>
      <c r="G134" s="16">
        <f>C134*E134*F134</f>
        <v>1000</v>
      </c>
      <c r="H134" s="16">
        <f aca="true" t="shared" si="2" ref="H134:H144">G134</f>
        <v>1000</v>
      </c>
      <c r="I134" s="16"/>
    </row>
    <row r="135" spans="1:9" ht="12.75">
      <c r="A135" t="s">
        <v>12</v>
      </c>
      <c r="C135">
        <v>2</v>
      </c>
      <c r="D135" t="s">
        <v>55</v>
      </c>
      <c r="E135">
        <v>1</v>
      </c>
      <c r="F135" s="6">
        <v>475</v>
      </c>
      <c r="G135" s="16">
        <f aca="true" t="shared" si="3" ref="G135:G142">C135*E135*F135</f>
        <v>950</v>
      </c>
      <c r="H135" s="16">
        <f t="shared" si="2"/>
        <v>950</v>
      </c>
      <c r="I135" s="16"/>
    </row>
    <row r="136" spans="1:9" ht="12.75">
      <c r="A136" t="s">
        <v>147</v>
      </c>
      <c r="C136">
        <v>1</v>
      </c>
      <c r="D136" t="s">
        <v>58</v>
      </c>
      <c r="E136">
        <v>1</v>
      </c>
      <c r="F136" s="6">
        <v>500</v>
      </c>
      <c r="G136" s="16">
        <f>C136*E136*F136</f>
        <v>500</v>
      </c>
      <c r="H136" s="16">
        <f>G136</f>
        <v>500</v>
      </c>
      <c r="I136" s="16"/>
    </row>
    <row r="137" spans="1:9" ht="12.75">
      <c r="A137" t="s">
        <v>148</v>
      </c>
      <c r="C137">
        <v>2</v>
      </c>
      <c r="D137" t="s">
        <v>55</v>
      </c>
      <c r="E137">
        <v>1</v>
      </c>
      <c r="F137" s="6">
        <v>500</v>
      </c>
      <c r="G137" s="16">
        <f>C137*E137*F137</f>
        <v>1000</v>
      </c>
      <c r="H137" s="16">
        <f>G137</f>
        <v>1000</v>
      </c>
      <c r="I137" s="16"/>
    </row>
    <row r="138" spans="1:9" ht="12.75">
      <c r="A138" t="s">
        <v>132</v>
      </c>
      <c r="C138">
        <v>1</v>
      </c>
      <c r="D138" t="s">
        <v>58</v>
      </c>
      <c r="E138">
        <v>1</v>
      </c>
      <c r="F138" s="6">
        <v>1600</v>
      </c>
      <c r="G138" s="16">
        <f t="shared" si="3"/>
        <v>1600</v>
      </c>
      <c r="H138" s="16">
        <f t="shared" si="2"/>
        <v>1600</v>
      </c>
      <c r="I138" s="16"/>
    </row>
    <row r="139" spans="2:9" ht="12.75">
      <c r="B139" t="s">
        <v>83</v>
      </c>
      <c r="C139">
        <v>2</v>
      </c>
      <c r="D139" t="s">
        <v>55</v>
      </c>
      <c r="E139">
        <v>1</v>
      </c>
      <c r="F139" s="6">
        <v>300</v>
      </c>
      <c r="G139" s="16">
        <f>C139*E139*F139</f>
        <v>600</v>
      </c>
      <c r="H139" s="16">
        <f t="shared" si="2"/>
        <v>600</v>
      </c>
      <c r="I139" s="16"/>
    </row>
    <row r="140" spans="2:9" ht="12.75">
      <c r="B140" t="s">
        <v>135</v>
      </c>
      <c r="C140">
        <v>1</v>
      </c>
      <c r="D140" t="s">
        <v>58</v>
      </c>
      <c r="E140">
        <v>1</v>
      </c>
      <c r="F140" s="6">
        <v>1100</v>
      </c>
      <c r="G140" s="16">
        <f>C140*E140*F140</f>
        <v>1100</v>
      </c>
      <c r="H140" s="16">
        <f t="shared" si="2"/>
        <v>1100</v>
      </c>
      <c r="I140" s="16"/>
    </row>
    <row r="141" spans="2:9" ht="12.75">
      <c r="B141" t="s">
        <v>136</v>
      </c>
      <c r="F141" s="6"/>
      <c r="G141" s="16">
        <f t="shared" si="3"/>
        <v>0</v>
      </c>
      <c r="H141" s="16">
        <f t="shared" si="2"/>
        <v>0</v>
      </c>
      <c r="I141" s="16"/>
    </row>
    <row r="142" spans="1:9" ht="12.75">
      <c r="A142" t="s">
        <v>66</v>
      </c>
      <c r="C142">
        <v>1</v>
      </c>
      <c r="D142" t="s">
        <v>45</v>
      </c>
      <c r="E142">
        <v>1</v>
      </c>
      <c r="F142" s="6">
        <v>500</v>
      </c>
      <c r="G142" s="16">
        <f t="shared" si="3"/>
        <v>500</v>
      </c>
      <c r="H142" s="16">
        <f t="shared" si="2"/>
        <v>500</v>
      </c>
      <c r="I142" s="16"/>
    </row>
    <row r="143" spans="1:9" ht="12.75">
      <c r="A143" t="s">
        <v>134</v>
      </c>
      <c r="C143">
        <v>1</v>
      </c>
      <c r="D143" t="s">
        <v>45</v>
      </c>
      <c r="E143">
        <v>2</v>
      </c>
      <c r="F143" s="6">
        <v>150</v>
      </c>
      <c r="G143" s="16">
        <f>C143*E143*F143</f>
        <v>300</v>
      </c>
      <c r="H143" s="16">
        <f t="shared" si="2"/>
        <v>300</v>
      </c>
      <c r="I143" s="16"/>
    </row>
    <row r="144" spans="1:9" ht="12.75">
      <c r="A144" t="s">
        <v>137</v>
      </c>
      <c r="C144">
        <v>2</v>
      </c>
      <c r="D144" t="s">
        <v>55</v>
      </c>
      <c r="E144">
        <v>1</v>
      </c>
      <c r="F144" s="6">
        <v>150</v>
      </c>
      <c r="G144" s="16">
        <f>C144*E144*F144</f>
        <v>300</v>
      </c>
      <c r="H144" s="16">
        <f t="shared" si="2"/>
        <v>300</v>
      </c>
      <c r="I144" s="16"/>
    </row>
    <row r="145" spans="2:9" ht="12.75">
      <c r="B145" t="s">
        <v>46</v>
      </c>
      <c r="C145">
        <v>1</v>
      </c>
      <c r="D145" t="s">
        <v>45</v>
      </c>
      <c r="E145">
        <v>1</v>
      </c>
      <c r="F145" s="6">
        <f>SUM(H133:H137)</f>
        <v>3950</v>
      </c>
      <c r="G145" s="16">
        <f>F145*B6</f>
        <v>908.5</v>
      </c>
      <c r="H145" s="16">
        <f>G145</f>
        <v>908.5</v>
      </c>
      <c r="I145" s="16"/>
    </row>
    <row r="146" spans="6:10" ht="12.75">
      <c r="F146" s="20" t="s">
        <v>67</v>
      </c>
      <c r="G146" s="16"/>
      <c r="H146" s="16"/>
      <c r="I146" s="15">
        <f>SUM(H133:H145)</f>
        <v>9258.5</v>
      </c>
      <c r="J146" s="15"/>
    </row>
    <row r="147" spans="6:10" ht="12.75">
      <c r="F147" s="20"/>
      <c r="G147" s="16"/>
      <c r="H147" s="16"/>
      <c r="I147" s="15"/>
      <c r="J147" s="15"/>
    </row>
    <row r="148" spans="6:10" ht="12.75">
      <c r="F148" s="20"/>
      <c r="G148" s="16"/>
      <c r="H148" s="16"/>
      <c r="I148" s="15"/>
      <c r="J148" s="15"/>
    </row>
    <row r="149" spans="1:9" ht="12.75">
      <c r="A149" s="1" t="s">
        <v>17</v>
      </c>
      <c r="F149" s="6"/>
      <c r="G149" s="16"/>
      <c r="H149" s="16"/>
      <c r="I149" s="16"/>
    </row>
    <row r="150" spans="1:9" ht="12.75">
      <c r="A150" s="36" t="s">
        <v>138</v>
      </c>
      <c r="I150" s="16"/>
    </row>
    <row r="151" spans="1:9" ht="12.75">
      <c r="A151" s="36"/>
      <c r="B151" t="s">
        <v>140</v>
      </c>
      <c r="C151">
        <v>2</v>
      </c>
      <c r="D151" t="s">
        <v>55</v>
      </c>
      <c r="E151">
        <v>1</v>
      </c>
      <c r="F151" s="6">
        <v>200</v>
      </c>
      <c r="G151" s="16">
        <f>C151*E151*F151</f>
        <v>400</v>
      </c>
      <c r="H151" s="16">
        <f>G151</f>
        <v>400</v>
      </c>
      <c r="I151" s="16"/>
    </row>
    <row r="152" spans="1:9" ht="12.75">
      <c r="A152" s="36"/>
      <c r="B152" t="s">
        <v>92</v>
      </c>
      <c r="C152">
        <v>3</v>
      </c>
      <c r="D152" t="s">
        <v>55</v>
      </c>
      <c r="E152">
        <v>1</v>
      </c>
      <c r="F152" s="6">
        <v>300</v>
      </c>
      <c r="G152" s="16">
        <f>C152*E152*F152</f>
        <v>900</v>
      </c>
      <c r="H152" s="16">
        <f>G152</f>
        <v>900</v>
      </c>
      <c r="I152" s="16"/>
    </row>
    <row r="153" spans="1:9" ht="12.75">
      <c r="A153" t="s">
        <v>149</v>
      </c>
      <c r="C153">
        <v>1</v>
      </c>
      <c r="D153" t="s">
        <v>45</v>
      </c>
      <c r="E153">
        <v>1</v>
      </c>
      <c r="F153" s="6">
        <v>200</v>
      </c>
      <c r="G153" s="16">
        <f>C153*E153*F153</f>
        <v>200</v>
      </c>
      <c r="H153" s="16">
        <f>G153</f>
        <v>200</v>
      </c>
      <c r="I153" s="16"/>
    </row>
    <row r="154" spans="2:9" ht="12.75">
      <c r="B154" t="s">
        <v>46</v>
      </c>
      <c r="C154">
        <v>1</v>
      </c>
      <c r="D154" t="s">
        <v>45</v>
      </c>
      <c r="E154">
        <v>1</v>
      </c>
      <c r="F154" s="6">
        <f>SUM(H151:H152)</f>
        <v>1300</v>
      </c>
      <c r="G154" s="16">
        <f>F154*B6</f>
        <v>299</v>
      </c>
      <c r="H154" s="16">
        <f>G154</f>
        <v>299</v>
      </c>
      <c r="I154" s="16"/>
    </row>
    <row r="155" spans="6:10" ht="12.75">
      <c r="F155" s="20" t="s">
        <v>68</v>
      </c>
      <c r="G155" s="16"/>
      <c r="H155" s="16"/>
      <c r="I155" s="15">
        <f>SUM(H151:H155)</f>
        <v>1799</v>
      </c>
      <c r="J155" s="15"/>
    </row>
    <row r="156" spans="1:9" ht="12.75">
      <c r="A156" s="1" t="s">
        <v>18</v>
      </c>
      <c r="F156" s="6"/>
      <c r="G156" s="16"/>
      <c r="H156" s="16" t="s">
        <v>180</v>
      </c>
      <c r="I156" s="16"/>
    </row>
    <row r="157" spans="1:9" ht="12.75">
      <c r="A157" t="s">
        <v>69</v>
      </c>
      <c r="F157" s="6"/>
      <c r="G157" s="16"/>
      <c r="H157" s="16"/>
      <c r="I157" s="16"/>
    </row>
    <row r="158" spans="2:9" ht="12.75">
      <c r="B158" t="s">
        <v>140</v>
      </c>
      <c r="C158">
        <v>2</v>
      </c>
      <c r="D158" t="s">
        <v>55</v>
      </c>
      <c r="E158">
        <v>1</v>
      </c>
      <c r="F158" s="6">
        <v>200</v>
      </c>
      <c r="G158" s="16">
        <f>C158*E158*F158</f>
        <v>400</v>
      </c>
      <c r="H158" s="16">
        <f>G158</f>
        <v>400</v>
      </c>
      <c r="I158" s="16"/>
    </row>
    <row r="159" spans="2:9" ht="12.75">
      <c r="B159" t="s">
        <v>92</v>
      </c>
      <c r="C159">
        <v>2</v>
      </c>
      <c r="D159" t="s">
        <v>55</v>
      </c>
      <c r="E159">
        <v>1</v>
      </c>
      <c r="F159" s="6">
        <v>300</v>
      </c>
      <c r="G159" s="16">
        <f>C159*E159*F159</f>
        <v>600</v>
      </c>
      <c r="H159" s="16">
        <f>G159</f>
        <v>600</v>
      </c>
      <c r="I159" s="16"/>
    </row>
    <row r="160" spans="1:9" ht="12.75">
      <c r="A160" t="s">
        <v>161</v>
      </c>
      <c r="C160">
        <v>1</v>
      </c>
      <c r="D160" t="s">
        <v>45</v>
      </c>
      <c r="E160">
        <v>1</v>
      </c>
      <c r="F160" s="6">
        <v>2000</v>
      </c>
      <c r="G160" s="16">
        <f>C160*E160*F160</f>
        <v>2000</v>
      </c>
      <c r="H160" s="16">
        <f>G160</f>
        <v>2000</v>
      </c>
      <c r="I160" s="16"/>
    </row>
    <row r="161" spans="1:9" ht="12.75">
      <c r="A161" t="s">
        <v>133</v>
      </c>
      <c r="C161">
        <v>1</v>
      </c>
      <c r="D161" t="s">
        <v>45</v>
      </c>
      <c r="E161">
        <v>1</v>
      </c>
      <c r="F161" s="6">
        <v>200</v>
      </c>
      <c r="G161" s="16">
        <f>C161*E161*F161</f>
        <v>200</v>
      </c>
      <c r="H161" s="16">
        <f>G161</f>
        <v>200</v>
      </c>
      <c r="I161" s="16"/>
    </row>
    <row r="162" spans="2:9" ht="12.75">
      <c r="B162" t="s">
        <v>46</v>
      </c>
      <c r="C162">
        <v>1</v>
      </c>
      <c r="D162" t="s">
        <v>45</v>
      </c>
      <c r="E162">
        <v>1</v>
      </c>
      <c r="F162" s="6">
        <f>SUM(H158:H159)</f>
        <v>1000</v>
      </c>
      <c r="G162" s="16">
        <f>F162*B6</f>
        <v>230</v>
      </c>
      <c r="H162" s="16">
        <f>G162</f>
        <v>230</v>
      </c>
      <c r="I162" s="16"/>
    </row>
    <row r="163" spans="6:10" ht="12.75">
      <c r="F163" s="20" t="s">
        <v>70</v>
      </c>
      <c r="G163" s="16"/>
      <c r="H163" s="16"/>
      <c r="I163" s="15">
        <f>SUM(H157:H162)</f>
        <v>3430</v>
      </c>
      <c r="J163" s="15"/>
    </row>
    <row r="164" spans="6:10" ht="12.75">
      <c r="F164" s="20"/>
      <c r="G164" s="16"/>
      <c r="H164" s="16"/>
      <c r="I164" s="15"/>
      <c r="J164" s="15"/>
    </row>
    <row r="165" spans="1:9" ht="12.75">
      <c r="A165" s="1" t="s">
        <v>19</v>
      </c>
      <c r="F165" s="6"/>
      <c r="G165" s="16"/>
      <c r="H165" s="16"/>
      <c r="I165" s="16"/>
    </row>
    <row r="166" spans="1:9" ht="12.75">
      <c r="A166" t="s">
        <v>71</v>
      </c>
      <c r="C166">
        <v>2</v>
      </c>
      <c r="D166" t="s">
        <v>55</v>
      </c>
      <c r="E166">
        <v>1</v>
      </c>
      <c r="F166" s="6">
        <v>550</v>
      </c>
      <c r="G166" s="16">
        <f>C166*E166*F166</f>
        <v>1100</v>
      </c>
      <c r="H166" s="16">
        <f>G166</f>
        <v>1100</v>
      </c>
      <c r="I166" s="16"/>
    </row>
    <row r="167" spans="1:9" ht="12.75">
      <c r="A167" t="s">
        <v>146</v>
      </c>
      <c r="C167">
        <v>2.5</v>
      </c>
      <c r="D167" t="s">
        <v>55</v>
      </c>
      <c r="E167">
        <v>1</v>
      </c>
      <c r="F167" s="6">
        <v>550</v>
      </c>
      <c r="G167" s="16">
        <f>C167*E167*F167</f>
        <v>1375</v>
      </c>
      <c r="H167" s="16">
        <f>G167</f>
        <v>1375</v>
      </c>
      <c r="I167" s="16"/>
    </row>
    <row r="168" spans="1:9" ht="12.75">
      <c r="A168" t="s">
        <v>72</v>
      </c>
      <c r="C168">
        <v>2</v>
      </c>
      <c r="D168" t="s">
        <v>55</v>
      </c>
      <c r="E168">
        <v>2</v>
      </c>
      <c r="F168" s="6">
        <v>25</v>
      </c>
      <c r="G168" s="16">
        <f>C168*E168*F168</f>
        <v>100</v>
      </c>
      <c r="H168" s="16">
        <v>50</v>
      </c>
      <c r="I168" s="16"/>
    </row>
    <row r="169" spans="2:9" ht="12.75">
      <c r="B169" t="s">
        <v>46</v>
      </c>
      <c r="C169">
        <v>1</v>
      </c>
      <c r="D169" t="s">
        <v>45</v>
      </c>
      <c r="E169">
        <v>1</v>
      </c>
      <c r="F169" s="6">
        <f>SUM(H166:H168)</f>
        <v>2525</v>
      </c>
      <c r="G169" s="16">
        <f>F169*B6</f>
        <v>580.75</v>
      </c>
      <c r="H169" s="16">
        <f>G169</f>
        <v>580.75</v>
      </c>
      <c r="I169" s="16"/>
    </row>
    <row r="170" spans="6:10" ht="12.75">
      <c r="F170" s="20" t="s">
        <v>73</v>
      </c>
      <c r="G170" s="16"/>
      <c r="H170" s="16"/>
      <c r="I170" s="15">
        <f>SUM(H166:H170)</f>
        <v>3105.75</v>
      </c>
      <c r="J170" s="15"/>
    </row>
    <row r="171" spans="6:10" ht="12.75">
      <c r="F171" s="20"/>
      <c r="G171" s="16"/>
      <c r="H171" s="16"/>
      <c r="I171" s="15"/>
      <c r="J171" s="15"/>
    </row>
    <row r="172" spans="1:9" ht="12.75">
      <c r="A172" s="1" t="s">
        <v>20</v>
      </c>
      <c r="F172" s="6"/>
      <c r="G172" s="16"/>
      <c r="H172" s="16" t="s">
        <v>180</v>
      </c>
      <c r="I172" s="16"/>
    </row>
    <row r="173" spans="1:9" ht="12.75">
      <c r="A173" t="s">
        <v>74</v>
      </c>
      <c r="I173" s="16"/>
    </row>
    <row r="174" spans="2:9" ht="12.75">
      <c r="B174" t="s">
        <v>91</v>
      </c>
      <c r="C174">
        <v>1</v>
      </c>
      <c r="D174" t="s">
        <v>58</v>
      </c>
      <c r="E174">
        <v>1</v>
      </c>
      <c r="F174" s="6">
        <v>500</v>
      </c>
      <c r="G174" s="16">
        <f>C174*E174*F174</f>
        <v>500</v>
      </c>
      <c r="H174" s="16">
        <f>G174</f>
        <v>500</v>
      </c>
      <c r="I174" s="16"/>
    </row>
    <row r="175" spans="2:9" ht="12.75">
      <c r="B175" t="s">
        <v>92</v>
      </c>
      <c r="C175">
        <v>2</v>
      </c>
      <c r="D175" t="s">
        <v>55</v>
      </c>
      <c r="E175">
        <v>1</v>
      </c>
      <c r="F175" s="6">
        <v>500</v>
      </c>
      <c r="G175" s="6">
        <v>900</v>
      </c>
      <c r="H175" s="6">
        <v>900</v>
      </c>
      <c r="I175" s="16"/>
    </row>
    <row r="176" spans="1:9" ht="12.75">
      <c r="A176" t="s">
        <v>75</v>
      </c>
      <c r="C176">
        <v>2</v>
      </c>
      <c r="D176" t="s">
        <v>55</v>
      </c>
      <c r="E176">
        <v>1</v>
      </c>
      <c r="F176" s="6">
        <v>475</v>
      </c>
      <c r="G176" s="16">
        <f aca="true" t="shared" si="4" ref="G176:G182">C176*E176*F176</f>
        <v>950</v>
      </c>
      <c r="H176" s="16">
        <f aca="true" t="shared" si="5" ref="H176:H182">G176</f>
        <v>950</v>
      </c>
      <c r="I176" s="16"/>
    </row>
    <row r="177" spans="1:9" ht="12.75">
      <c r="A177" t="s">
        <v>76</v>
      </c>
      <c r="C177">
        <v>1</v>
      </c>
      <c r="D177" t="s">
        <v>45</v>
      </c>
      <c r="E177">
        <v>1</v>
      </c>
      <c r="F177" s="6">
        <v>200</v>
      </c>
      <c r="G177" s="16">
        <f t="shared" si="4"/>
        <v>200</v>
      </c>
      <c r="H177" s="16">
        <f t="shared" si="5"/>
        <v>200</v>
      </c>
      <c r="I177" s="16"/>
    </row>
    <row r="178" spans="1:9" ht="12.75">
      <c r="A178" t="s">
        <v>77</v>
      </c>
      <c r="C178">
        <v>1</v>
      </c>
      <c r="D178" t="s">
        <v>45</v>
      </c>
      <c r="E178">
        <v>1</v>
      </c>
      <c r="F178" s="6">
        <v>2200</v>
      </c>
      <c r="G178" s="16">
        <f t="shared" si="4"/>
        <v>2200</v>
      </c>
      <c r="H178" s="16">
        <f t="shared" si="5"/>
        <v>2200</v>
      </c>
      <c r="I178" s="16"/>
    </row>
    <row r="179" spans="1:9" ht="12.75">
      <c r="A179" t="s">
        <v>78</v>
      </c>
      <c r="C179">
        <v>1</v>
      </c>
      <c r="D179" t="s">
        <v>45</v>
      </c>
      <c r="E179">
        <v>1</v>
      </c>
      <c r="F179" s="6">
        <v>650</v>
      </c>
      <c r="G179" s="16">
        <f t="shared" si="4"/>
        <v>650</v>
      </c>
      <c r="H179" s="16">
        <f t="shared" si="5"/>
        <v>650</v>
      </c>
      <c r="I179" s="16"/>
    </row>
    <row r="180" spans="1:9" ht="12.75">
      <c r="A180" t="s">
        <v>79</v>
      </c>
      <c r="F180" s="6"/>
      <c r="G180" s="16">
        <f t="shared" si="4"/>
        <v>0</v>
      </c>
      <c r="H180" s="16">
        <f t="shared" si="5"/>
        <v>0</v>
      </c>
      <c r="I180" s="16"/>
    </row>
    <row r="181" spans="1:9" ht="12.75">
      <c r="A181" t="s">
        <v>80</v>
      </c>
      <c r="C181">
        <v>1</v>
      </c>
      <c r="D181" t="s">
        <v>45</v>
      </c>
      <c r="E181">
        <v>1</v>
      </c>
      <c r="F181" s="6">
        <v>50</v>
      </c>
      <c r="G181" s="16">
        <f t="shared" si="4"/>
        <v>50</v>
      </c>
      <c r="H181" s="16">
        <f t="shared" si="5"/>
        <v>50</v>
      </c>
      <c r="I181" s="16"/>
    </row>
    <row r="182" spans="1:9" ht="12.75">
      <c r="A182" t="s">
        <v>81</v>
      </c>
      <c r="C182">
        <v>1</v>
      </c>
      <c r="D182" t="s">
        <v>45</v>
      </c>
      <c r="E182">
        <v>1</v>
      </c>
      <c r="F182" s="6">
        <v>150</v>
      </c>
      <c r="G182" s="16">
        <f t="shared" si="4"/>
        <v>150</v>
      </c>
      <c r="H182" s="16">
        <f t="shared" si="5"/>
        <v>150</v>
      </c>
      <c r="I182" s="16"/>
    </row>
    <row r="183" spans="6:9" ht="12.75">
      <c r="F183" s="6"/>
      <c r="G183" s="16"/>
      <c r="H183" s="16"/>
      <c r="I183" s="16"/>
    </row>
    <row r="184" spans="2:9" ht="12.75">
      <c r="B184" t="s">
        <v>46</v>
      </c>
      <c r="C184">
        <v>1</v>
      </c>
      <c r="D184" t="s">
        <v>45</v>
      </c>
      <c r="E184">
        <v>1</v>
      </c>
      <c r="F184" s="6">
        <f>SUM(H174:H176)</f>
        <v>2350</v>
      </c>
      <c r="G184" s="16">
        <f>F184*B6</f>
        <v>540.5</v>
      </c>
      <c r="H184" s="16">
        <f>G184</f>
        <v>540.5</v>
      </c>
      <c r="I184" s="16"/>
    </row>
    <row r="185" spans="6:10" ht="12.75">
      <c r="F185" s="20" t="s">
        <v>89</v>
      </c>
      <c r="G185" s="16"/>
      <c r="H185" s="16"/>
      <c r="I185" s="15">
        <f>SUM(H174:H184)</f>
        <v>6140.5</v>
      </c>
      <c r="J185" s="15"/>
    </row>
    <row r="186" spans="6:10" ht="12.75">
      <c r="F186" s="20"/>
      <c r="G186" s="16"/>
      <c r="H186" s="16"/>
      <c r="I186" s="15"/>
      <c r="J186" s="15"/>
    </row>
    <row r="187" spans="1:9" ht="12.75">
      <c r="A187" s="1" t="s">
        <v>21</v>
      </c>
      <c r="F187" s="6"/>
      <c r="G187" s="16"/>
      <c r="H187" s="16" t="s">
        <v>180</v>
      </c>
      <c r="I187" s="16"/>
    </row>
    <row r="188" spans="1:9" ht="12.75">
      <c r="A188" t="s">
        <v>139</v>
      </c>
      <c r="I188" s="16"/>
    </row>
    <row r="189" spans="2:9" ht="12.75">
      <c r="B189" t="s">
        <v>91</v>
      </c>
      <c r="C189">
        <v>1</v>
      </c>
      <c r="D189" t="s">
        <v>58</v>
      </c>
      <c r="E189">
        <v>1</v>
      </c>
      <c r="F189" s="6">
        <v>1000</v>
      </c>
      <c r="G189" s="16">
        <f>C189*E189*F189</f>
        <v>1000</v>
      </c>
      <c r="H189" s="16">
        <f>G189</f>
        <v>1000</v>
      </c>
      <c r="I189" s="16"/>
    </row>
    <row r="190" spans="2:9" ht="12.75">
      <c r="B190" t="s">
        <v>92</v>
      </c>
      <c r="C190">
        <v>2</v>
      </c>
      <c r="D190" t="s">
        <v>55</v>
      </c>
      <c r="E190">
        <v>1</v>
      </c>
      <c r="F190" s="6">
        <v>1000</v>
      </c>
      <c r="G190" s="16">
        <f>C190*E190*F190</f>
        <v>2000</v>
      </c>
      <c r="H190" s="16">
        <f>G190</f>
        <v>2000</v>
      </c>
      <c r="I190" s="16"/>
    </row>
    <row r="191" spans="1:9" ht="12.75">
      <c r="A191" t="s">
        <v>90</v>
      </c>
      <c r="F191" s="6"/>
      <c r="G191" s="16"/>
      <c r="H191" s="16"/>
      <c r="I191" s="16"/>
    </row>
    <row r="192" spans="2:9" ht="12.75">
      <c r="B192" t="s">
        <v>91</v>
      </c>
      <c r="C192">
        <v>1</v>
      </c>
      <c r="D192" t="s">
        <v>58</v>
      </c>
      <c r="E192">
        <v>1</v>
      </c>
      <c r="F192" s="6">
        <v>500</v>
      </c>
      <c r="G192" s="16">
        <f aca="true" t="shared" si="6" ref="G192:G198">C192*E192*F192</f>
        <v>500</v>
      </c>
      <c r="H192" s="16">
        <f aca="true" t="shared" si="7" ref="H192:H198">G192</f>
        <v>500</v>
      </c>
      <c r="I192" s="16"/>
    </row>
    <row r="193" spans="2:9" ht="12.75">
      <c r="B193" t="s">
        <v>92</v>
      </c>
      <c r="C193">
        <v>2</v>
      </c>
      <c r="D193" t="s">
        <v>55</v>
      </c>
      <c r="E193">
        <v>1</v>
      </c>
      <c r="F193" s="6">
        <v>500</v>
      </c>
      <c r="G193" s="16">
        <f t="shared" si="6"/>
        <v>1000</v>
      </c>
      <c r="H193" s="16">
        <f t="shared" si="7"/>
        <v>1000</v>
      </c>
      <c r="I193" s="16"/>
    </row>
    <row r="194" spans="1:9" ht="12.75">
      <c r="A194" t="s">
        <v>152</v>
      </c>
      <c r="C194">
        <v>2</v>
      </c>
      <c r="D194" t="s">
        <v>55</v>
      </c>
      <c r="E194">
        <v>1</v>
      </c>
      <c r="F194" s="6">
        <v>350</v>
      </c>
      <c r="G194" s="16">
        <f t="shared" si="6"/>
        <v>700</v>
      </c>
      <c r="H194" s="16">
        <f t="shared" si="7"/>
        <v>700</v>
      </c>
      <c r="I194" s="16"/>
    </row>
    <row r="195" spans="1:9" ht="12.75">
      <c r="A195" t="s">
        <v>93</v>
      </c>
      <c r="C195">
        <v>1</v>
      </c>
      <c r="D195" t="s">
        <v>45</v>
      </c>
      <c r="E195">
        <v>1</v>
      </c>
      <c r="F195" s="6">
        <v>250</v>
      </c>
      <c r="G195" s="16">
        <f t="shared" si="6"/>
        <v>250</v>
      </c>
      <c r="H195" s="16">
        <f t="shared" si="7"/>
        <v>250</v>
      </c>
      <c r="I195" s="16"/>
    </row>
    <row r="196" spans="1:9" ht="12.75">
      <c r="A196" t="s">
        <v>173</v>
      </c>
      <c r="C196">
        <v>1</v>
      </c>
      <c r="D196" t="s">
        <v>58</v>
      </c>
      <c r="E196">
        <v>1</v>
      </c>
      <c r="F196" s="6">
        <v>1550</v>
      </c>
      <c r="G196" s="16">
        <f t="shared" si="6"/>
        <v>1550</v>
      </c>
      <c r="H196" s="16">
        <f t="shared" si="7"/>
        <v>1550</v>
      </c>
      <c r="I196" s="16"/>
    </row>
    <row r="197" spans="2:9" ht="12.75">
      <c r="B197" t="s">
        <v>150</v>
      </c>
      <c r="C197">
        <v>1</v>
      </c>
      <c r="D197" t="s">
        <v>45</v>
      </c>
      <c r="E197">
        <v>1</v>
      </c>
      <c r="F197" s="6">
        <v>300</v>
      </c>
      <c r="G197" s="16">
        <f t="shared" si="6"/>
        <v>300</v>
      </c>
      <c r="H197" s="16">
        <f t="shared" si="7"/>
        <v>300</v>
      </c>
      <c r="I197" s="16"/>
    </row>
    <row r="198" spans="1:9" ht="12.75">
      <c r="A198" t="s">
        <v>94</v>
      </c>
      <c r="C198">
        <v>1</v>
      </c>
      <c r="D198" t="s">
        <v>45</v>
      </c>
      <c r="E198">
        <v>1</v>
      </c>
      <c r="F198" s="6">
        <v>150</v>
      </c>
      <c r="G198" s="16">
        <f t="shared" si="6"/>
        <v>150</v>
      </c>
      <c r="H198" s="16">
        <f t="shared" si="7"/>
        <v>150</v>
      </c>
      <c r="I198" s="16"/>
    </row>
    <row r="199" spans="2:9" ht="12.75">
      <c r="B199" t="s">
        <v>46</v>
      </c>
      <c r="C199">
        <v>1</v>
      </c>
      <c r="D199" t="s">
        <v>45</v>
      </c>
      <c r="E199">
        <v>1</v>
      </c>
      <c r="F199" s="6">
        <f>SUM(H189:H194)</f>
        <v>5200</v>
      </c>
      <c r="G199" s="16">
        <f>F199*B6</f>
        <v>1196</v>
      </c>
      <c r="H199" s="16">
        <f>G199</f>
        <v>1196</v>
      </c>
      <c r="I199" s="16"/>
    </row>
    <row r="200" spans="6:10" ht="12.75">
      <c r="F200" s="20" t="s">
        <v>95</v>
      </c>
      <c r="G200" s="16"/>
      <c r="H200" s="16"/>
      <c r="I200" s="15">
        <f>SUM(H189:H199)</f>
        <v>8646</v>
      </c>
      <c r="J200" s="15"/>
    </row>
    <row r="201" spans="6:10" ht="12.75">
      <c r="F201" s="20"/>
      <c r="G201" s="16"/>
      <c r="H201" s="16"/>
      <c r="I201" s="15"/>
      <c r="J201" s="15"/>
    </row>
    <row r="202" spans="1:10" ht="12.75">
      <c r="A202" s="1" t="s">
        <v>22</v>
      </c>
      <c r="F202" s="6"/>
      <c r="G202" s="16"/>
      <c r="H202" s="6"/>
      <c r="I202" s="6"/>
      <c r="J202" s="6"/>
    </row>
    <row r="203" spans="1:9" ht="12.75">
      <c r="A203" t="s">
        <v>151</v>
      </c>
      <c r="C203">
        <v>2</v>
      </c>
      <c r="D203" t="s">
        <v>55</v>
      </c>
      <c r="E203">
        <v>1</v>
      </c>
      <c r="F203" s="6">
        <v>350</v>
      </c>
      <c r="G203" s="16">
        <f aca="true" t="shared" si="8" ref="G203:G208">C203*E203*F203</f>
        <v>700</v>
      </c>
      <c r="H203" s="16">
        <f aca="true" t="shared" si="9" ref="H203:H208">G203</f>
        <v>700</v>
      </c>
      <c r="I203" s="16"/>
    </row>
    <row r="204" spans="1:9" ht="12.75">
      <c r="A204" t="s">
        <v>96</v>
      </c>
      <c r="C204">
        <v>1</v>
      </c>
      <c r="D204" t="s">
        <v>45</v>
      </c>
      <c r="E204">
        <v>1</v>
      </c>
      <c r="F204" s="6">
        <v>100</v>
      </c>
      <c r="G204" s="16">
        <f t="shared" si="8"/>
        <v>100</v>
      </c>
      <c r="H204" s="16">
        <f t="shared" si="9"/>
        <v>100</v>
      </c>
      <c r="I204" s="16"/>
    </row>
    <row r="205" spans="1:9" ht="12.75">
      <c r="A205" t="s">
        <v>167</v>
      </c>
      <c r="C205">
        <v>2</v>
      </c>
      <c r="D205" t="s">
        <v>55</v>
      </c>
      <c r="E205">
        <v>1</v>
      </c>
      <c r="F205" s="6">
        <v>200</v>
      </c>
      <c r="G205" s="16">
        <f t="shared" si="8"/>
        <v>400</v>
      </c>
      <c r="H205" s="16">
        <f t="shared" si="9"/>
        <v>400</v>
      </c>
      <c r="I205" s="16"/>
    </row>
    <row r="206" spans="1:9" ht="12.75">
      <c r="A206" t="s">
        <v>168</v>
      </c>
      <c r="C206">
        <v>30</v>
      </c>
      <c r="D206" t="s">
        <v>37</v>
      </c>
      <c r="E206">
        <v>2</v>
      </c>
      <c r="F206" s="6">
        <v>9</v>
      </c>
      <c r="G206" s="16">
        <f t="shared" si="8"/>
        <v>540</v>
      </c>
      <c r="H206" s="16">
        <f t="shared" si="9"/>
        <v>540</v>
      </c>
      <c r="I206" s="16"/>
    </row>
    <row r="207" spans="1:9" ht="12.75">
      <c r="A207" t="s">
        <v>169</v>
      </c>
      <c r="C207">
        <v>1</v>
      </c>
      <c r="D207" t="s">
        <v>45</v>
      </c>
      <c r="E207">
        <v>1</v>
      </c>
      <c r="F207" s="6">
        <v>75</v>
      </c>
      <c r="G207" s="16">
        <f t="shared" si="8"/>
        <v>75</v>
      </c>
      <c r="H207" s="16">
        <f t="shared" si="9"/>
        <v>75</v>
      </c>
      <c r="I207" s="16"/>
    </row>
    <row r="208" spans="1:9" ht="12.75">
      <c r="A208" t="s">
        <v>97</v>
      </c>
      <c r="C208">
        <v>1</v>
      </c>
      <c r="D208" t="s">
        <v>45</v>
      </c>
      <c r="E208">
        <v>1</v>
      </c>
      <c r="F208" s="6">
        <v>100</v>
      </c>
      <c r="G208" s="16">
        <f t="shared" si="8"/>
        <v>100</v>
      </c>
      <c r="H208" s="16">
        <f t="shared" si="9"/>
        <v>100</v>
      </c>
      <c r="I208" s="16"/>
    </row>
    <row r="209" spans="2:9" ht="12.75">
      <c r="B209" t="s">
        <v>46</v>
      </c>
      <c r="C209">
        <v>1</v>
      </c>
      <c r="D209" t="s">
        <v>45</v>
      </c>
      <c r="E209">
        <v>1</v>
      </c>
      <c r="F209" s="6">
        <f>SUM(H203:H203)</f>
        <v>700</v>
      </c>
      <c r="G209" s="16">
        <f>F209*B6</f>
        <v>161</v>
      </c>
      <c r="H209" s="16">
        <f>G209</f>
        <v>161</v>
      </c>
      <c r="I209" s="16"/>
    </row>
    <row r="210" spans="6:10" ht="12.75">
      <c r="F210" s="20" t="s">
        <v>98</v>
      </c>
      <c r="G210" s="16"/>
      <c r="H210" s="16"/>
      <c r="I210" s="15">
        <f>SUM(H203:H209)</f>
        <v>2076</v>
      </c>
      <c r="J210" s="15"/>
    </row>
    <row r="211" spans="6:10" ht="12.75">
      <c r="F211" s="20"/>
      <c r="G211" s="16"/>
      <c r="H211" s="16"/>
      <c r="I211" s="15"/>
      <c r="J211" s="15"/>
    </row>
    <row r="212" spans="1:9" ht="12.75">
      <c r="A212" s="1" t="s">
        <v>99</v>
      </c>
      <c r="F212" s="6"/>
      <c r="G212" s="16"/>
      <c r="H212" s="16" t="s">
        <v>180</v>
      </c>
      <c r="I212" s="16"/>
    </row>
    <row r="213" spans="1:9" ht="12.75">
      <c r="A213" t="s">
        <v>100</v>
      </c>
      <c r="F213" s="6"/>
      <c r="G213" s="16"/>
      <c r="H213" s="16"/>
      <c r="I213" s="16"/>
    </row>
    <row r="214" spans="1:9" ht="12.75">
      <c r="A214" t="s">
        <v>157</v>
      </c>
      <c r="C214">
        <v>3</v>
      </c>
      <c r="D214" t="s">
        <v>55</v>
      </c>
      <c r="E214">
        <v>1</v>
      </c>
      <c r="F214" s="6">
        <v>100</v>
      </c>
      <c r="G214" s="16">
        <f>C214*E214*F214</f>
        <v>300</v>
      </c>
      <c r="H214" s="16">
        <f>G214</f>
        <v>300</v>
      </c>
      <c r="I214" s="16"/>
    </row>
    <row r="215" spans="1:9" ht="12.75">
      <c r="A215" t="s">
        <v>158</v>
      </c>
      <c r="C215">
        <v>2</v>
      </c>
      <c r="D215" t="s">
        <v>55</v>
      </c>
      <c r="E215">
        <v>1</v>
      </c>
      <c r="F215" s="6">
        <v>350</v>
      </c>
      <c r="G215" s="16">
        <f>C215*E215*F215</f>
        <v>700</v>
      </c>
      <c r="H215" s="16">
        <f>G215</f>
        <v>700</v>
      </c>
      <c r="I215" s="16"/>
    </row>
    <row r="216" spans="1:9" ht="12.75">
      <c r="A216" t="s">
        <v>159</v>
      </c>
      <c r="C216">
        <v>3</v>
      </c>
      <c r="D216" t="s">
        <v>55</v>
      </c>
      <c r="E216">
        <v>1</v>
      </c>
      <c r="F216" s="6">
        <v>125</v>
      </c>
      <c r="G216" s="16">
        <f>C216*E216*F216</f>
        <v>375</v>
      </c>
      <c r="H216" s="16">
        <f>G216</f>
        <v>375</v>
      </c>
      <c r="I216" s="16"/>
    </row>
    <row r="217" spans="1:9" ht="12.75">
      <c r="A217" t="s">
        <v>156</v>
      </c>
      <c r="C217">
        <v>1</v>
      </c>
      <c r="D217" t="s">
        <v>45</v>
      </c>
      <c r="E217">
        <v>1</v>
      </c>
      <c r="F217" s="6">
        <v>850</v>
      </c>
      <c r="G217" s="16">
        <f>C217*E217*F217</f>
        <v>850</v>
      </c>
      <c r="H217" s="16">
        <f>G217</f>
        <v>850</v>
      </c>
      <c r="I217" s="16"/>
    </row>
    <row r="218" spans="6:10" ht="12.75">
      <c r="F218" s="20" t="s">
        <v>101</v>
      </c>
      <c r="G218" s="16"/>
      <c r="H218" s="16"/>
      <c r="I218" s="15">
        <f>SUM(H214:H217)</f>
        <v>2225</v>
      </c>
      <c r="J218" s="15"/>
    </row>
    <row r="219" spans="6:10" ht="12.75">
      <c r="F219" s="20"/>
      <c r="G219" s="16"/>
      <c r="H219" s="16"/>
      <c r="I219" s="15"/>
      <c r="J219" s="15"/>
    </row>
    <row r="220" spans="1:9" ht="12.75">
      <c r="A220" s="1" t="s">
        <v>24</v>
      </c>
      <c r="F220" s="6"/>
      <c r="G220" s="16"/>
      <c r="H220" s="16" t="s">
        <v>180</v>
      </c>
      <c r="I220" s="16"/>
    </row>
    <row r="221" spans="1:9" ht="12.75">
      <c r="A221" t="s">
        <v>102</v>
      </c>
      <c r="C221">
        <v>1</v>
      </c>
      <c r="D221" t="s">
        <v>45</v>
      </c>
      <c r="E221">
        <v>1</v>
      </c>
      <c r="F221" s="6">
        <v>1150</v>
      </c>
      <c r="G221" s="16">
        <f>C221*E221*F221</f>
        <v>1150</v>
      </c>
      <c r="H221" s="16">
        <f>G221</f>
        <v>1150</v>
      </c>
      <c r="I221" s="16"/>
    </row>
    <row r="222" spans="1:9" ht="12.75">
      <c r="A222" t="s">
        <v>103</v>
      </c>
      <c r="C222">
        <v>1</v>
      </c>
      <c r="D222" t="s">
        <v>45</v>
      </c>
      <c r="E222">
        <v>1</v>
      </c>
      <c r="F222" s="6">
        <v>100</v>
      </c>
      <c r="G222" s="16">
        <f>C222*E222*F222</f>
        <v>100</v>
      </c>
      <c r="H222" s="16">
        <f>G222</f>
        <v>100</v>
      </c>
      <c r="I222" s="16"/>
    </row>
    <row r="223" spans="1:9" ht="12.75">
      <c r="A223" t="s">
        <v>104</v>
      </c>
      <c r="F223" s="6"/>
      <c r="G223" s="16"/>
      <c r="H223" s="16"/>
      <c r="I223" s="16"/>
    </row>
    <row r="224" spans="2:9" ht="12.75">
      <c r="B224" t="s">
        <v>160</v>
      </c>
      <c r="C224">
        <v>25</v>
      </c>
      <c r="D224" t="s">
        <v>107</v>
      </c>
      <c r="E224">
        <v>2</v>
      </c>
      <c r="F224" s="6">
        <v>6</v>
      </c>
      <c r="G224" s="16">
        <f>C224*E224*F224</f>
        <v>300</v>
      </c>
      <c r="H224" s="16">
        <f>G224</f>
        <v>300</v>
      </c>
      <c r="I224" s="16"/>
    </row>
    <row r="225" spans="1:9" ht="12.75">
      <c r="A225" t="s">
        <v>105</v>
      </c>
      <c r="B225" t="s">
        <v>106</v>
      </c>
      <c r="C225">
        <v>25</v>
      </c>
      <c r="D225" t="s">
        <v>107</v>
      </c>
      <c r="E225">
        <v>2</v>
      </c>
      <c r="F225" s="6">
        <v>14</v>
      </c>
      <c r="G225" s="16">
        <f>C225*E225*F225</f>
        <v>700</v>
      </c>
      <c r="H225" s="16">
        <f>G225</f>
        <v>700</v>
      </c>
      <c r="I225" s="16"/>
    </row>
    <row r="226" spans="2:9" ht="12.75">
      <c r="B226" t="s">
        <v>108</v>
      </c>
      <c r="C226">
        <v>30</v>
      </c>
      <c r="D226" t="s">
        <v>107</v>
      </c>
      <c r="E226">
        <v>1</v>
      </c>
      <c r="F226" s="6">
        <v>10</v>
      </c>
      <c r="G226" s="16">
        <f>C226*E226*F226</f>
        <v>300</v>
      </c>
      <c r="H226" s="16">
        <f>G226</f>
        <v>300</v>
      </c>
      <c r="I226" s="16"/>
    </row>
    <row r="227" spans="1:9" ht="12.75">
      <c r="A227" t="s">
        <v>109</v>
      </c>
      <c r="C227">
        <v>1</v>
      </c>
      <c r="D227" t="s">
        <v>45</v>
      </c>
      <c r="E227">
        <v>1</v>
      </c>
      <c r="F227" s="6">
        <v>8250</v>
      </c>
      <c r="G227" s="16">
        <f>C227*E227*F227</f>
        <v>8250</v>
      </c>
      <c r="H227" s="16">
        <f>G227</f>
        <v>8250</v>
      </c>
      <c r="I227" s="16"/>
    </row>
    <row r="228" spans="6:10" ht="12.75">
      <c r="F228" s="20" t="s">
        <v>0</v>
      </c>
      <c r="G228" s="16"/>
      <c r="H228" s="16"/>
      <c r="I228" s="15">
        <f>SUM(H221:H227)</f>
        <v>10800</v>
      </c>
      <c r="J228" s="15"/>
    </row>
    <row r="229" spans="6:10" ht="12.75">
      <c r="F229" s="20"/>
      <c r="G229" s="16"/>
      <c r="H229" s="16"/>
      <c r="I229" s="15"/>
      <c r="J229" s="15"/>
    </row>
    <row r="230" spans="6:10" ht="12.75">
      <c r="F230" s="20"/>
      <c r="G230" s="16"/>
      <c r="H230" s="16"/>
      <c r="I230" s="15"/>
      <c r="J230" s="15"/>
    </row>
    <row r="231" spans="1:9" ht="12.75">
      <c r="A231" s="1" t="s">
        <v>1</v>
      </c>
      <c r="F231" s="6"/>
      <c r="G231" s="16"/>
      <c r="H231" s="16" t="s">
        <v>180</v>
      </c>
      <c r="I231" s="16"/>
    </row>
    <row r="232" spans="1:9" ht="12.75">
      <c r="A232" t="s">
        <v>2</v>
      </c>
      <c r="C232" s="6">
        <v>10000</v>
      </c>
      <c r="D232" t="s">
        <v>3</v>
      </c>
      <c r="E232">
        <v>1</v>
      </c>
      <c r="F232" s="35">
        <v>0.38</v>
      </c>
      <c r="G232" s="16">
        <f aca="true" t="shared" si="10" ref="G232:G238">C232*E232*F232</f>
        <v>3800</v>
      </c>
      <c r="H232" s="16">
        <f aca="true" t="shared" si="11" ref="H232:H238">G232</f>
        <v>3800</v>
      </c>
      <c r="I232" s="16"/>
    </row>
    <row r="233" spans="2:9" ht="12.75">
      <c r="B233" t="s">
        <v>4</v>
      </c>
      <c r="C233">
        <v>1</v>
      </c>
      <c r="D233" t="s">
        <v>45</v>
      </c>
      <c r="E233">
        <v>1</v>
      </c>
      <c r="F233" s="6">
        <f>H232*0.0825</f>
        <v>313.5</v>
      </c>
      <c r="G233" s="16">
        <f t="shared" si="10"/>
        <v>313.5</v>
      </c>
      <c r="H233" s="16">
        <f t="shared" si="11"/>
        <v>313.5</v>
      </c>
      <c r="I233" s="16"/>
    </row>
    <row r="234" spans="1:9" ht="12.75">
      <c r="A234" t="s">
        <v>5</v>
      </c>
      <c r="C234">
        <v>10000</v>
      </c>
      <c r="D234" t="s">
        <v>3</v>
      </c>
      <c r="E234">
        <v>1</v>
      </c>
      <c r="F234" s="35">
        <v>0.12</v>
      </c>
      <c r="G234" s="16">
        <f t="shared" si="10"/>
        <v>1200</v>
      </c>
      <c r="H234" s="16">
        <f t="shared" si="11"/>
        <v>1200</v>
      </c>
      <c r="I234" s="16"/>
    </row>
    <row r="235" spans="1:9" ht="12.75">
      <c r="A235" t="s">
        <v>170</v>
      </c>
      <c r="C235">
        <v>10</v>
      </c>
      <c r="D235" t="s">
        <v>6</v>
      </c>
      <c r="E235">
        <v>1</v>
      </c>
      <c r="F235" s="6">
        <v>500</v>
      </c>
      <c r="G235" s="16">
        <f t="shared" si="10"/>
        <v>5000</v>
      </c>
      <c r="H235" s="16">
        <f t="shared" si="11"/>
        <v>5000</v>
      </c>
      <c r="I235" s="16"/>
    </row>
    <row r="236" spans="1:9" ht="12.75">
      <c r="A236" t="s">
        <v>162</v>
      </c>
      <c r="C236">
        <v>3</v>
      </c>
      <c r="D236" t="s">
        <v>6</v>
      </c>
      <c r="E236">
        <v>1</v>
      </c>
      <c r="F236" s="6">
        <v>500</v>
      </c>
      <c r="G236" s="16">
        <f t="shared" si="10"/>
        <v>1500</v>
      </c>
      <c r="H236" s="16">
        <f t="shared" si="11"/>
        <v>1500</v>
      </c>
      <c r="I236" s="16"/>
    </row>
    <row r="237" spans="2:9" ht="12.75">
      <c r="B237" t="s">
        <v>163</v>
      </c>
      <c r="C237">
        <v>1</v>
      </c>
      <c r="D237" t="s">
        <v>45</v>
      </c>
      <c r="E237">
        <v>1</v>
      </c>
      <c r="F237" s="6">
        <v>300</v>
      </c>
      <c r="G237" s="16">
        <f t="shared" si="10"/>
        <v>300</v>
      </c>
      <c r="H237" s="16">
        <f t="shared" si="11"/>
        <v>300</v>
      </c>
      <c r="I237" s="16"/>
    </row>
    <row r="238" spans="2:9" ht="12.75">
      <c r="B238" t="s">
        <v>164</v>
      </c>
      <c r="C238">
        <v>1</v>
      </c>
      <c r="D238" t="s">
        <v>45</v>
      </c>
      <c r="E238">
        <v>1</v>
      </c>
      <c r="F238" s="6">
        <v>100</v>
      </c>
      <c r="G238" s="16">
        <f t="shared" si="10"/>
        <v>100</v>
      </c>
      <c r="H238" s="16">
        <f t="shared" si="11"/>
        <v>100</v>
      </c>
      <c r="I238" s="16"/>
    </row>
    <row r="239" spans="6:10" ht="12.75">
      <c r="F239" s="20" t="s">
        <v>7</v>
      </c>
      <c r="G239" s="16"/>
      <c r="H239" s="16"/>
      <c r="I239" s="15">
        <f>SUM(H232:H238)</f>
        <v>12213.5</v>
      </c>
      <c r="J239" s="15"/>
    </row>
    <row r="240" spans="6:10" ht="12.75">
      <c r="F240" s="20"/>
      <c r="G240" s="16"/>
      <c r="H240" s="16"/>
      <c r="I240" s="15"/>
      <c r="J240" s="15"/>
    </row>
    <row r="241" spans="1:9" ht="12.75">
      <c r="A241" s="1" t="s">
        <v>112</v>
      </c>
      <c r="F241" s="6"/>
      <c r="G241" s="16"/>
      <c r="H241" s="16"/>
      <c r="I241" s="16"/>
    </row>
    <row r="242" spans="1:9" ht="12.75">
      <c r="A242" t="s">
        <v>174</v>
      </c>
      <c r="C242">
        <v>1</v>
      </c>
      <c r="D242" t="s">
        <v>45</v>
      </c>
      <c r="E242">
        <v>1</v>
      </c>
      <c r="F242" s="6">
        <v>20000</v>
      </c>
      <c r="G242" s="16">
        <f aca="true" t="shared" si="12" ref="G242:G247">C242*E242*F242</f>
        <v>20000</v>
      </c>
      <c r="H242" s="16">
        <f aca="true" t="shared" si="13" ref="H242:H247">G242</f>
        <v>20000</v>
      </c>
      <c r="I242" s="16"/>
    </row>
    <row r="243" spans="1:9" ht="12.75">
      <c r="A243" t="s">
        <v>8</v>
      </c>
      <c r="C243">
        <v>9</v>
      </c>
      <c r="D243" t="s">
        <v>55</v>
      </c>
      <c r="E243">
        <v>1</v>
      </c>
      <c r="F243" s="6">
        <v>500</v>
      </c>
      <c r="G243" s="16">
        <f t="shared" si="12"/>
        <v>4500</v>
      </c>
      <c r="H243" s="16">
        <f t="shared" si="13"/>
        <v>4500</v>
      </c>
      <c r="I243" s="16"/>
    </row>
    <row r="244" spans="1:9" ht="12.75">
      <c r="A244" t="s">
        <v>9</v>
      </c>
      <c r="C244">
        <v>9</v>
      </c>
      <c r="D244" t="s">
        <v>55</v>
      </c>
      <c r="E244">
        <v>1</v>
      </c>
      <c r="F244" s="6">
        <v>200</v>
      </c>
      <c r="G244" s="16">
        <f t="shared" si="12"/>
        <v>1800</v>
      </c>
      <c r="H244" s="16">
        <f t="shared" si="13"/>
        <v>1800</v>
      </c>
      <c r="I244" s="16"/>
    </row>
    <row r="245" spans="1:9" ht="12.75">
      <c r="A245" t="s">
        <v>10</v>
      </c>
      <c r="C245">
        <v>8</v>
      </c>
      <c r="D245" t="s">
        <v>6</v>
      </c>
      <c r="E245">
        <v>1</v>
      </c>
      <c r="F245" s="6">
        <v>350</v>
      </c>
      <c r="G245" s="16">
        <f t="shared" si="12"/>
        <v>2800</v>
      </c>
      <c r="H245" s="16">
        <f t="shared" si="13"/>
        <v>2800</v>
      </c>
      <c r="I245" s="16"/>
    </row>
    <row r="246" spans="1:9" ht="12.75">
      <c r="A246" t="s">
        <v>172</v>
      </c>
      <c r="C246">
        <v>1</v>
      </c>
      <c r="D246" t="s">
        <v>45</v>
      </c>
      <c r="E246">
        <v>1</v>
      </c>
      <c r="F246" s="6">
        <v>100</v>
      </c>
      <c r="G246" s="16">
        <f t="shared" si="12"/>
        <v>100</v>
      </c>
      <c r="H246" s="16">
        <f t="shared" si="13"/>
        <v>100</v>
      </c>
      <c r="I246" s="16"/>
    </row>
    <row r="247" spans="1:9" ht="12.75">
      <c r="A247" t="s">
        <v>121</v>
      </c>
      <c r="C247">
        <v>1</v>
      </c>
      <c r="D247" t="s">
        <v>171</v>
      </c>
      <c r="E247">
        <v>1</v>
      </c>
      <c r="F247" s="6">
        <v>25</v>
      </c>
      <c r="G247" s="16">
        <f t="shared" si="12"/>
        <v>25</v>
      </c>
      <c r="H247" s="16">
        <f t="shared" si="13"/>
        <v>25</v>
      </c>
      <c r="I247" s="16"/>
    </row>
    <row r="248" spans="6:10" ht="12.75">
      <c r="F248" s="20" t="s">
        <v>122</v>
      </c>
      <c r="G248" s="16"/>
      <c r="H248" s="16"/>
      <c r="I248" s="15">
        <f>SUM(H241:H247)</f>
        <v>29225</v>
      </c>
      <c r="J248" s="15"/>
    </row>
    <row r="249" spans="6:10" ht="12.75">
      <c r="F249" s="20"/>
      <c r="G249" s="16"/>
      <c r="H249" s="16"/>
      <c r="I249" s="15"/>
      <c r="J249" s="15"/>
    </row>
    <row r="250" spans="6:9" ht="12.75">
      <c r="F250" s="6"/>
      <c r="G250" s="16"/>
      <c r="H250" s="16"/>
      <c r="I250" s="16"/>
    </row>
    <row r="251" spans="1:9" ht="12.75">
      <c r="A251" s="1" t="s">
        <v>114</v>
      </c>
      <c r="F251" s="6"/>
      <c r="G251" s="16"/>
      <c r="H251" s="16"/>
      <c r="I251" s="16"/>
    </row>
    <row r="252" spans="1:9" ht="12.75">
      <c r="A252" t="s">
        <v>123</v>
      </c>
      <c r="C252">
        <v>1</v>
      </c>
      <c r="D252" t="s">
        <v>45</v>
      </c>
      <c r="E252">
        <v>1</v>
      </c>
      <c r="F252" s="6">
        <v>1750</v>
      </c>
      <c r="G252" s="16">
        <f aca="true" t="shared" si="14" ref="G252:G261">C252*E252*F252</f>
        <v>1750</v>
      </c>
      <c r="H252" s="16">
        <f aca="true" t="shared" si="15" ref="H252:H261">G252</f>
        <v>1750</v>
      </c>
      <c r="I252" s="16"/>
    </row>
    <row r="253" spans="1:9" ht="12.75">
      <c r="A253" t="s">
        <v>124</v>
      </c>
      <c r="F253" s="6"/>
      <c r="G253" s="16">
        <f t="shared" si="14"/>
        <v>0</v>
      </c>
      <c r="H253" s="16">
        <f t="shared" si="15"/>
        <v>0</v>
      </c>
      <c r="I253" s="16"/>
    </row>
    <row r="254" spans="1:9" ht="12.75">
      <c r="A254" t="s">
        <v>125</v>
      </c>
      <c r="F254" s="6"/>
      <c r="G254" s="16">
        <f t="shared" si="14"/>
        <v>0</v>
      </c>
      <c r="H254" s="16">
        <f t="shared" si="15"/>
        <v>0</v>
      </c>
      <c r="I254" s="16"/>
    </row>
    <row r="255" spans="1:9" ht="12.75">
      <c r="A255" t="s">
        <v>126</v>
      </c>
      <c r="F255" s="6"/>
      <c r="G255" s="16">
        <f t="shared" si="14"/>
        <v>0</v>
      </c>
      <c r="H255" s="16">
        <f t="shared" si="15"/>
        <v>0</v>
      </c>
      <c r="I255" s="16"/>
    </row>
    <row r="256" spans="1:9" ht="12.75">
      <c r="A256" t="s">
        <v>127</v>
      </c>
      <c r="F256" s="6"/>
      <c r="G256" s="16">
        <f t="shared" si="14"/>
        <v>0</v>
      </c>
      <c r="H256" s="16">
        <f t="shared" si="15"/>
        <v>0</v>
      </c>
      <c r="I256" s="16"/>
    </row>
    <row r="257" spans="1:9" ht="12.75">
      <c r="A257" t="s">
        <v>128</v>
      </c>
      <c r="F257" s="6"/>
      <c r="G257" s="16">
        <f t="shared" si="14"/>
        <v>0</v>
      </c>
      <c r="H257" s="16">
        <f t="shared" si="15"/>
        <v>0</v>
      </c>
      <c r="I257" s="16"/>
    </row>
    <row r="258" spans="1:9" ht="12.75">
      <c r="A258" t="s">
        <v>129</v>
      </c>
      <c r="F258" s="6"/>
      <c r="G258" s="16">
        <f t="shared" si="14"/>
        <v>0</v>
      </c>
      <c r="H258" s="16">
        <f t="shared" si="15"/>
        <v>0</v>
      </c>
      <c r="I258" s="16"/>
    </row>
    <row r="259" spans="1:9" ht="12.75">
      <c r="A259" t="s">
        <v>130</v>
      </c>
      <c r="F259" s="6"/>
      <c r="G259" s="16">
        <f t="shared" si="14"/>
        <v>0</v>
      </c>
      <c r="H259" s="16">
        <f t="shared" si="15"/>
        <v>0</v>
      </c>
      <c r="I259" s="16"/>
    </row>
    <row r="260" spans="1:9" ht="12.75">
      <c r="A260" t="s">
        <v>131</v>
      </c>
      <c r="C260">
        <v>1</v>
      </c>
      <c r="D260" t="s">
        <v>45</v>
      </c>
      <c r="E260">
        <v>1</v>
      </c>
      <c r="F260" s="6">
        <v>1700</v>
      </c>
      <c r="G260" s="16">
        <f t="shared" si="14"/>
        <v>1700</v>
      </c>
      <c r="H260" s="16">
        <f t="shared" si="15"/>
        <v>1700</v>
      </c>
      <c r="I260" s="16"/>
    </row>
    <row r="261" spans="1:9" ht="12.75">
      <c r="A261" t="s">
        <v>25</v>
      </c>
      <c r="F261" s="6"/>
      <c r="G261" s="16">
        <f t="shared" si="14"/>
        <v>0</v>
      </c>
      <c r="H261" s="16">
        <f t="shared" si="15"/>
        <v>0</v>
      </c>
      <c r="I261" s="16"/>
    </row>
    <row r="262" spans="6:10" ht="12.75">
      <c r="F262" s="20" t="s">
        <v>26</v>
      </c>
      <c r="G262" s="16"/>
      <c r="H262" s="16"/>
      <c r="I262" s="15">
        <f>SUM(H252:H261)</f>
        <v>3450</v>
      </c>
      <c r="J262" s="15"/>
    </row>
    <row r="263" spans="6:10" ht="12.75">
      <c r="F263" s="20"/>
      <c r="G263" s="16"/>
      <c r="H263" s="16"/>
      <c r="I263" s="15"/>
      <c r="J263" s="15"/>
    </row>
    <row r="264" spans="6:10" ht="12.75">
      <c r="F264" s="20"/>
      <c r="G264" s="16"/>
      <c r="H264" s="16"/>
      <c r="I264" s="15"/>
      <c r="J264" s="15"/>
    </row>
    <row r="265" spans="1:10" s="1" customFormat="1" ht="12.75">
      <c r="A265" s="1" t="s">
        <v>27</v>
      </c>
      <c r="F265" s="20"/>
      <c r="G265" s="16"/>
      <c r="H265" s="16"/>
      <c r="I265" s="15"/>
      <c r="J265" s="15"/>
    </row>
    <row r="266" spans="1:10" s="7" customFormat="1" ht="12.75">
      <c r="A266" s="7" t="s">
        <v>28</v>
      </c>
      <c r="C266">
        <v>1</v>
      </c>
      <c r="D266" t="s">
        <v>45</v>
      </c>
      <c r="E266">
        <v>1</v>
      </c>
      <c r="F266" s="6">
        <v>150</v>
      </c>
      <c r="G266" s="16">
        <f>C266*E266*F266</f>
        <v>150</v>
      </c>
      <c r="H266" s="16">
        <f aca="true" t="shared" si="16" ref="H266:H271">G266</f>
        <v>150</v>
      </c>
      <c r="I266" s="21"/>
      <c r="J266" s="21"/>
    </row>
    <row r="267" spans="1:10" s="7" customFormat="1" ht="12.75">
      <c r="A267" s="7" t="s">
        <v>29</v>
      </c>
      <c r="C267">
        <v>1</v>
      </c>
      <c r="D267" t="s">
        <v>45</v>
      </c>
      <c r="E267">
        <v>1</v>
      </c>
      <c r="F267" s="6">
        <v>25</v>
      </c>
      <c r="G267" s="16">
        <f>C267*E267*F267</f>
        <v>25</v>
      </c>
      <c r="H267" s="16">
        <f t="shared" si="16"/>
        <v>25</v>
      </c>
      <c r="I267" s="21"/>
      <c r="J267" s="21"/>
    </row>
    <row r="268" spans="1:10" s="7" customFormat="1" ht="12.75">
      <c r="A268" s="7" t="s">
        <v>30</v>
      </c>
      <c r="C268">
        <v>1</v>
      </c>
      <c r="D268" t="s">
        <v>45</v>
      </c>
      <c r="E268">
        <v>1</v>
      </c>
      <c r="F268" s="6">
        <v>300</v>
      </c>
      <c r="G268" s="16">
        <f>C268*E268*F268</f>
        <v>300</v>
      </c>
      <c r="H268" s="16">
        <f t="shared" si="16"/>
        <v>300</v>
      </c>
      <c r="I268" s="21"/>
      <c r="J268" s="21"/>
    </row>
    <row r="269" spans="1:10" s="7" customFormat="1" ht="12.75">
      <c r="A269" s="7" t="s">
        <v>31</v>
      </c>
      <c r="C269">
        <v>1</v>
      </c>
      <c r="D269" t="s">
        <v>45</v>
      </c>
      <c r="E269">
        <v>1</v>
      </c>
      <c r="F269" s="6">
        <v>0</v>
      </c>
      <c r="G269" s="16">
        <f>C269*E269*F269</f>
        <v>0</v>
      </c>
      <c r="H269" s="16">
        <f t="shared" si="16"/>
        <v>0</v>
      </c>
      <c r="I269" s="21"/>
      <c r="J269" s="21"/>
    </row>
    <row r="270" spans="1:10" s="7" customFormat="1" ht="12.75">
      <c r="A270" s="7" t="s">
        <v>32</v>
      </c>
      <c r="C270">
        <v>1</v>
      </c>
      <c r="D270" t="s">
        <v>45</v>
      </c>
      <c r="E270">
        <v>1</v>
      </c>
      <c r="F270" s="6">
        <v>100</v>
      </c>
      <c r="G270" s="16">
        <f>C270*E270*F270</f>
        <v>100</v>
      </c>
      <c r="H270" s="16">
        <f t="shared" si="16"/>
        <v>100</v>
      </c>
      <c r="I270" s="21"/>
      <c r="J270" s="21"/>
    </row>
    <row r="271" spans="1:9" ht="12.75">
      <c r="A271" t="s">
        <v>11</v>
      </c>
      <c r="C271">
        <v>1</v>
      </c>
      <c r="D271" t="s">
        <v>45</v>
      </c>
      <c r="E271">
        <v>1</v>
      </c>
      <c r="F271" s="38">
        <v>166451</v>
      </c>
      <c r="G271" s="16">
        <f>F271*0.16</f>
        <v>26632.16</v>
      </c>
      <c r="H271" s="16">
        <f t="shared" si="16"/>
        <v>26632.16</v>
      </c>
      <c r="I271" s="16"/>
    </row>
    <row r="272" spans="6:10" ht="12.75">
      <c r="F272" s="20"/>
      <c r="G272" s="16"/>
      <c r="H272" s="16"/>
      <c r="I272" s="15">
        <f>SUM(H266:H271)</f>
        <v>27207.16</v>
      </c>
      <c r="J272" s="15"/>
    </row>
    <row r="273" spans="6:10" ht="12.75">
      <c r="F273" s="20"/>
      <c r="G273" s="16"/>
      <c r="H273" s="16"/>
      <c r="I273" s="15"/>
      <c r="J273" s="15"/>
    </row>
    <row r="274" spans="6:10" ht="12.75">
      <c r="F274" s="20"/>
      <c r="G274" s="16"/>
      <c r="H274" s="16"/>
      <c r="I274" s="15"/>
      <c r="J274" s="15"/>
    </row>
    <row r="275" spans="1:10" ht="12.75">
      <c r="A275" s="1" t="s">
        <v>165</v>
      </c>
      <c r="C275" s="15"/>
      <c r="F275" s="15"/>
      <c r="G275" s="16"/>
      <c r="H275" s="15">
        <v>0</v>
      </c>
      <c r="I275" s="15">
        <v>0</v>
      </c>
      <c r="J275" s="15"/>
    </row>
    <row r="276" spans="6:9" ht="12.75">
      <c r="F276" s="6"/>
      <c r="G276" s="16"/>
      <c r="H276" s="16"/>
      <c r="I276" s="16"/>
    </row>
    <row r="277" spans="2:10" ht="12.75">
      <c r="B277" s="1" t="s">
        <v>120</v>
      </c>
      <c r="F277" s="6"/>
      <c r="G277" s="16"/>
      <c r="H277" s="16"/>
      <c r="I277" s="22">
        <f>I283+I275</f>
        <v>179404.3725</v>
      </c>
      <c r="J277" s="22"/>
    </row>
    <row r="278" ht="12.75">
      <c r="I278" s="16"/>
    </row>
    <row r="279" spans="2:9" ht="12.75">
      <c r="B279" s="1" t="s">
        <v>120</v>
      </c>
      <c r="F279" s="6"/>
      <c r="G279" s="16"/>
      <c r="H279" s="16"/>
      <c r="I279" s="22">
        <f>SUM(I277+I278)</f>
        <v>179404.3725</v>
      </c>
    </row>
    <row r="280" spans="6:9" ht="12.75">
      <c r="F280" s="6"/>
      <c r="G280" s="16"/>
      <c r="H280" s="16"/>
      <c r="I280" s="16"/>
    </row>
    <row r="281" spans="1:10" ht="12.75">
      <c r="A281" s="1" t="s">
        <v>117</v>
      </c>
      <c r="B281" s="1"/>
      <c r="F281" s="20"/>
      <c r="G281" s="16"/>
      <c r="H281" s="16"/>
      <c r="I281" s="15">
        <f>SUM(I50:I83)</f>
        <v>41338.5</v>
      </c>
      <c r="J281" s="15"/>
    </row>
    <row r="282" spans="1:10" ht="12.75">
      <c r="A282" s="1" t="s">
        <v>118</v>
      </c>
      <c r="C282" s="5"/>
      <c r="F282" s="6"/>
      <c r="G282" s="16"/>
      <c r="H282" s="16"/>
      <c r="I282" s="15">
        <f>SUM(I89:I274)</f>
        <v>138065.8725</v>
      </c>
      <c r="J282" s="15"/>
    </row>
    <row r="283" spans="1:10" s="1" customFormat="1" ht="12.75">
      <c r="A283" s="1" t="s">
        <v>119</v>
      </c>
      <c r="C283" s="8"/>
      <c r="F283" s="20"/>
      <c r="G283" s="16"/>
      <c r="H283" s="16"/>
      <c r="I283" s="15">
        <f>I281+I282</f>
        <v>179404.3725</v>
      </c>
      <c r="J283" s="15"/>
    </row>
    <row r="284" spans="6:9" ht="12.75">
      <c r="F284" s="6"/>
      <c r="G284" s="16"/>
      <c r="H284" s="16"/>
      <c r="I284" s="16"/>
    </row>
    <row r="285" spans="6:10" ht="12.75">
      <c r="F285" s="24" t="s">
        <v>33</v>
      </c>
      <c r="G285" s="16"/>
      <c r="H285" s="23">
        <f>SUM(H50:H275)</f>
        <v>179404.3725</v>
      </c>
      <c r="I285" s="23">
        <f>SUM(I50:I275)</f>
        <v>179404.3725</v>
      </c>
      <c r="J285" s="23"/>
    </row>
  </sheetData>
  <printOptions gridLines="1"/>
  <pageMargins left="0.75" right="0.75" top="1" bottom="1" header="0.5" footer="0.5"/>
  <pageSetup orientation="portrait" scale="85"/>
  <headerFooter alignWithMargins="0">
    <oddHeader>&amp;C&amp;F</oddHeader>
    <oddFooter>&amp;CPage &amp;P</oddFooter>
  </headerFooter>
  <rowBreaks count="1" manualBreakCount="1">
    <brk id="4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Success Stories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Schuman</dc:creator>
  <cp:keywords/>
  <dc:description/>
  <cp:lastModifiedBy>Thomas Simon</cp:lastModifiedBy>
  <cp:lastPrinted>2005-03-02T00:55:56Z</cp:lastPrinted>
  <dcterms:created xsi:type="dcterms:W3CDTF">2005-02-07T04:01:27Z</dcterms:created>
  <cp:category/>
  <cp:version/>
  <cp:contentType/>
  <cp:contentStatus/>
</cp:coreProperties>
</file>